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NAS327S2\HealthHome08\C\Chris Williams\My Documents\skin dose paper\"/>
    </mc:Choice>
  </mc:AlternateContent>
  <xr:revisionPtr revIDLastSave="0" documentId="13_ncr:1_{F0FE29E1-0DB1-47C6-B05F-69277E84BE2C}" xr6:coauthVersionLast="47" xr6:coauthVersionMax="47" xr10:uidLastSave="{00000000-0000-0000-0000-000000000000}"/>
  <bookViews>
    <workbookView xWindow="-28920" yWindow="-120" windowWidth="29040" windowHeight="15840" tabRatio="500" activeTab="2" xr2:uid="{00000000-000D-0000-FFFF-FFFF00000000}"/>
  </bookViews>
  <sheets>
    <sheet name="Version" sheetId="1" r:id="rId1"/>
    <sheet name="Instructions" sheetId="2" r:id="rId2"/>
    <sheet name="Predict" sheetId="3" r:id="rId3"/>
    <sheet name="Settings" sheetId="4" r:id="rId4"/>
    <sheet name="CTDI_input" sheetId="14" r:id="rId5"/>
    <sheet name="Device_fits" sheetId="5" r:id="rId6"/>
    <sheet name="80head" sheetId="6" r:id="rId7"/>
    <sheet name="80body" sheetId="7" r:id="rId8"/>
    <sheet name="100head" sheetId="8" r:id="rId9"/>
    <sheet name="100body" sheetId="9" r:id="rId10"/>
    <sheet name="120head" sheetId="10" r:id="rId11"/>
    <sheet name="120body" sheetId="11" r:id="rId12"/>
    <sheet name="140head" sheetId="12" r:id="rId13"/>
    <sheet name="140body" sheetId="13" r:id="rId14"/>
  </sheets>
  <externalReferences>
    <externalReference r:id="rId15"/>
  </externalReferences>
  <definedNames>
    <definedName name="Ac" localSheetId="4">[1]Device_fits!$C$2</definedName>
    <definedName name="Ac">Device_fits!#REF!</definedName>
    <definedName name="Av" localSheetId="4">[1]Device_fits!$D$2</definedName>
    <definedName name="Av">Device_fits!#REF!</definedName>
    <definedName name="Bc" localSheetId="4">[1]Device_fits!$E$2</definedName>
    <definedName name="Bc">Device_fits!#REF!</definedName>
    <definedName name="Bv" localSheetId="4">[1]Device_fits!$F$2</definedName>
    <definedName name="Bv">Device_fits!#REF!</definedName>
    <definedName name="c_kvp">Device_fits!#REF!</definedName>
    <definedName name="c_length">Device_fits!#REF!</definedName>
    <definedName name="c_penumbra">Device_fits!#REF!</definedName>
    <definedName name="constant" localSheetId="4">[1]Device_fits!$G$2</definedName>
    <definedName name="constant">Device_fits!#REF!</definedName>
    <definedName name="tAc">Device_fits!#REF!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43" i="3" l="1"/>
  <c r="AC50" i="3"/>
  <c r="AC51" i="3"/>
  <c r="AC58" i="3"/>
  <c r="AC59" i="3"/>
  <c r="AC66" i="3"/>
  <c r="AC67" i="3"/>
  <c r="AC74" i="3"/>
  <c r="AC75" i="3"/>
  <c r="AC82" i="3"/>
  <c r="AC83" i="3"/>
  <c r="AC90" i="3"/>
  <c r="AC91" i="3"/>
  <c r="AC98" i="3"/>
  <c r="AC99" i="3"/>
  <c r="AJ44" i="3"/>
  <c r="AJ54" i="3"/>
  <c r="AJ62" i="3"/>
  <c r="AJ65" i="3"/>
  <c r="AJ66" i="3"/>
  <c r="AJ71" i="3"/>
  <c r="AJ76" i="3"/>
  <c r="AJ86" i="3"/>
  <c r="AJ94" i="3"/>
  <c r="AJ102" i="3"/>
  <c r="L3" i="14"/>
  <c r="M3" i="14" s="1"/>
  <c r="L4" i="14"/>
  <c r="O4" i="14" s="1"/>
  <c r="L5" i="14"/>
  <c r="L6" i="14"/>
  <c r="M6" i="14" s="1"/>
  <c r="L7" i="14"/>
  <c r="M7" i="14" s="1"/>
  <c r="L8" i="14"/>
  <c r="O8" i="14" s="1"/>
  <c r="L9" i="14"/>
  <c r="O9" i="14" s="1"/>
  <c r="L10" i="14"/>
  <c r="O10" i="14" s="1"/>
  <c r="L16" i="14"/>
  <c r="O16" i="14" s="1"/>
  <c r="L17" i="14"/>
  <c r="L18" i="14"/>
  <c r="M18" i="14" s="1"/>
  <c r="L19" i="14"/>
  <c r="M19" i="14" s="1"/>
  <c r="L20" i="14"/>
  <c r="O20" i="14" s="1"/>
  <c r="L23" i="14"/>
  <c r="M23" i="14" s="1"/>
  <c r="L24" i="14"/>
  <c r="O24" i="14" s="1"/>
  <c r="L25" i="14"/>
  <c r="M25" i="14" s="1"/>
  <c r="M4" i="14"/>
  <c r="M5" i="14"/>
  <c r="M17" i="14"/>
  <c r="M20" i="14"/>
  <c r="N3" i="14"/>
  <c r="N4" i="14"/>
  <c r="N5" i="14"/>
  <c r="N6" i="14"/>
  <c r="N7" i="14"/>
  <c r="N8" i="14"/>
  <c r="N9" i="14"/>
  <c r="N10" i="14"/>
  <c r="N11" i="14"/>
  <c r="N12" i="14"/>
  <c r="N13" i="14"/>
  <c r="N14" i="14"/>
  <c r="N15" i="14"/>
  <c r="N16" i="14"/>
  <c r="N17" i="14"/>
  <c r="N18" i="14"/>
  <c r="N19" i="14"/>
  <c r="N20" i="14"/>
  <c r="N21" i="14"/>
  <c r="N22" i="14"/>
  <c r="N23" i="14"/>
  <c r="N24" i="14"/>
  <c r="N25" i="14"/>
  <c r="O3" i="14"/>
  <c r="O5" i="14"/>
  <c r="O6" i="14"/>
  <c r="O7" i="14"/>
  <c r="O17" i="14"/>
  <c r="O18" i="14"/>
  <c r="O19" i="14"/>
  <c r="S43" i="3"/>
  <c r="AD43" i="3" s="1"/>
  <c r="S44" i="3"/>
  <c r="AH44" i="3" s="1"/>
  <c r="S45" i="3"/>
  <c r="AD45" i="3" s="1"/>
  <c r="S46" i="3"/>
  <c r="AH46" i="3" s="1"/>
  <c r="AJ46" i="3" s="1"/>
  <c r="S47" i="3"/>
  <c r="AH47" i="3" s="1"/>
  <c r="AJ47" i="3" s="1"/>
  <c r="S48" i="3"/>
  <c r="AD48" i="3" s="1"/>
  <c r="S49" i="3"/>
  <c r="AD49" i="3" s="1"/>
  <c r="S50" i="3"/>
  <c r="AH50" i="3" s="1"/>
  <c r="AJ50" i="3" s="1"/>
  <c r="S51" i="3"/>
  <c r="AD51" i="3" s="1"/>
  <c r="S52" i="3"/>
  <c r="AH52" i="3" s="1"/>
  <c r="S53" i="3"/>
  <c r="AD53" i="3" s="1"/>
  <c r="S54" i="3"/>
  <c r="AH54" i="3" s="1"/>
  <c r="S55" i="3"/>
  <c r="AH55" i="3" s="1"/>
  <c r="S56" i="3"/>
  <c r="AD56" i="3" s="1"/>
  <c r="S57" i="3"/>
  <c r="AD57" i="3" s="1"/>
  <c r="S58" i="3"/>
  <c r="AH58" i="3" s="1"/>
  <c r="S59" i="3"/>
  <c r="AD59" i="3" s="1"/>
  <c r="S60" i="3"/>
  <c r="AH60" i="3" s="1"/>
  <c r="AJ60" i="3" s="1"/>
  <c r="S61" i="3"/>
  <c r="AD61" i="3" s="1"/>
  <c r="S62" i="3"/>
  <c r="AH62" i="3" s="1"/>
  <c r="S63" i="3"/>
  <c r="AH63" i="3" s="1"/>
  <c r="AJ63" i="3" s="1"/>
  <c r="S64" i="3"/>
  <c r="AD64" i="3" s="1"/>
  <c r="S65" i="3"/>
  <c r="AD65" i="3" s="1"/>
  <c r="S66" i="3"/>
  <c r="AH66" i="3" s="1"/>
  <c r="S67" i="3"/>
  <c r="AD67" i="3" s="1"/>
  <c r="S68" i="3"/>
  <c r="AH68" i="3" s="1"/>
  <c r="AJ68" i="3" s="1"/>
  <c r="S69" i="3"/>
  <c r="AD69" i="3" s="1"/>
  <c r="S70" i="3"/>
  <c r="AD70" i="3" s="1"/>
  <c r="S71" i="3"/>
  <c r="AH71" i="3" s="1"/>
  <c r="S72" i="3"/>
  <c r="AD72" i="3" s="1"/>
  <c r="S73" i="3"/>
  <c r="AD73" i="3" s="1"/>
  <c r="S74" i="3"/>
  <c r="AD74" i="3" s="1"/>
  <c r="S75" i="3"/>
  <c r="AD75" i="3" s="1"/>
  <c r="S76" i="3"/>
  <c r="AH76" i="3" s="1"/>
  <c r="S77" i="3"/>
  <c r="AD77" i="3" s="1"/>
  <c r="S78" i="3"/>
  <c r="AH78" i="3" s="1"/>
  <c r="AJ78" i="3" s="1"/>
  <c r="S79" i="3"/>
  <c r="AH79" i="3" s="1"/>
  <c r="AJ79" i="3" s="1"/>
  <c r="S80" i="3"/>
  <c r="AD80" i="3" s="1"/>
  <c r="S81" i="3"/>
  <c r="AD81" i="3" s="1"/>
  <c r="S82" i="3"/>
  <c r="AH82" i="3" s="1"/>
  <c r="AJ82" i="3" s="1"/>
  <c r="S83" i="3"/>
  <c r="AD83" i="3" s="1"/>
  <c r="S84" i="3"/>
  <c r="AH84" i="3" s="1"/>
  <c r="S85" i="3"/>
  <c r="AD85" i="3" s="1"/>
  <c r="S86" i="3"/>
  <c r="AH86" i="3" s="1"/>
  <c r="S87" i="3"/>
  <c r="AH87" i="3" s="1"/>
  <c r="AJ87" i="3" s="1"/>
  <c r="S88" i="3"/>
  <c r="AD88" i="3" s="1"/>
  <c r="S89" i="3"/>
  <c r="AD89" i="3" s="1"/>
  <c r="S90" i="3"/>
  <c r="AD90" i="3" s="1"/>
  <c r="S91" i="3"/>
  <c r="AD91" i="3" s="1"/>
  <c r="S92" i="3"/>
  <c r="AH92" i="3" s="1"/>
  <c r="AJ92" i="3" s="1"/>
  <c r="S93" i="3"/>
  <c r="AD93" i="3" s="1"/>
  <c r="S94" i="3"/>
  <c r="AH94" i="3" s="1"/>
  <c r="S95" i="3"/>
  <c r="AH95" i="3" s="1"/>
  <c r="AJ95" i="3" s="1"/>
  <c r="S96" i="3"/>
  <c r="AD96" i="3" s="1"/>
  <c r="S97" i="3"/>
  <c r="AD97" i="3" s="1"/>
  <c r="S98" i="3"/>
  <c r="AD98" i="3" s="1"/>
  <c r="S99" i="3"/>
  <c r="AD99" i="3" s="1"/>
  <c r="S100" i="3"/>
  <c r="AD100" i="3" s="1"/>
  <c r="S101" i="3"/>
  <c r="AD101" i="3" s="1"/>
  <c r="S102" i="3"/>
  <c r="AH102" i="3" s="1"/>
  <c r="S103" i="3"/>
  <c r="AH103" i="3" s="1"/>
  <c r="AJ103" i="3" s="1"/>
  <c r="S104" i="3"/>
  <c r="AD104" i="3" s="1"/>
  <c r="T43" i="3"/>
  <c r="T44" i="3"/>
  <c r="AC44" i="3" s="1"/>
  <c r="T45" i="3"/>
  <c r="AC45" i="3" s="1"/>
  <c r="T46" i="3"/>
  <c r="AC46" i="3" s="1"/>
  <c r="T47" i="3"/>
  <c r="AC47" i="3" s="1"/>
  <c r="T48" i="3"/>
  <c r="AC48" i="3" s="1"/>
  <c r="T49" i="3"/>
  <c r="AC49" i="3" s="1"/>
  <c r="T50" i="3"/>
  <c r="T51" i="3"/>
  <c r="T52" i="3"/>
  <c r="AC52" i="3" s="1"/>
  <c r="T53" i="3"/>
  <c r="AC53" i="3" s="1"/>
  <c r="T54" i="3"/>
  <c r="AC54" i="3" s="1"/>
  <c r="T55" i="3"/>
  <c r="AC55" i="3" s="1"/>
  <c r="T56" i="3"/>
  <c r="AC56" i="3" s="1"/>
  <c r="T57" i="3"/>
  <c r="AC57" i="3" s="1"/>
  <c r="T58" i="3"/>
  <c r="T59" i="3"/>
  <c r="T60" i="3"/>
  <c r="AC60" i="3" s="1"/>
  <c r="T61" i="3"/>
  <c r="AC61" i="3" s="1"/>
  <c r="T62" i="3"/>
  <c r="AC62" i="3" s="1"/>
  <c r="T63" i="3"/>
  <c r="AC63" i="3" s="1"/>
  <c r="T64" i="3"/>
  <c r="AC64" i="3" s="1"/>
  <c r="T65" i="3"/>
  <c r="AC65" i="3" s="1"/>
  <c r="T66" i="3"/>
  <c r="T67" i="3"/>
  <c r="T68" i="3"/>
  <c r="AC68" i="3" s="1"/>
  <c r="T69" i="3"/>
  <c r="AC69" i="3" s="1"/>
  <c r="T70" i="3"/>
  <c r="AC70" i="3" s="1"/>
  <c r="T71" i="3"/>
  <c r="AC71" i="3" s="1"/>
  <c r="T72" i="3"/>
  <c r="T73" i="3"/>
  <c r="AC73" i="3" s="1"/>
  <c r="T74" i="3"/>
  <c r="T75" i="3"/>
  <c r="T76" i="3"/>
  <c r="AC76" i="3" s="1"/>
  <c r="T77" i="3"/>
  <c r="AC77" i="3" s="1"/>
  <c r="T78" i="3"/>
  <c r="AC78" i="3" s="1"/>
  <c r="T79" i="3"/>
  <c r="AC79" i="3" s="1"/>
  <c r="T80" i="3"/>
  <c r="T81" i="3"/>
  <c r="AC81" i="3" s="1"/>
  <c r="T82" i="3"/>
  <c r="T83" i="3"/>
  <c r="T84" i="3"/>
  <c r="AC84" i="3" s="1"/>
  <c r="T85" i="3"/>
  <c r="AC85" i="3" s="1"/>
  <c r="T86" i="3"/>
  <c r="AC86" i="3" s="1"/>
  <c r="T87" i="3"/>
  <c r="AC87" i="3" s="1"/>
  <c r="T88" i="3"/>
  <c r="T89" i="3"/>
  <c r="AC89" i="3" s="1"/>
  <c r="T90" i="3"/>
  <c r="T91" i="3"/>
  <c r="T92" i="3"/>
  <c r="AC92" i="3" s="1"/>
  <c r="T93" i="3"/>
  <c r="AC93" i="3" s="1"/>
  <c r="T94" i="3"/>
  <c r="AC94" i="3" s="1"/>
  <c r="T95" i="3"/>
  <c r="AC95" i="3" s="1"/>
  <c r="T96" i="3"/>
  <c r="T97" i="3"/>
  <c r="AC97" i="3" s="1"/>
  <c r="T98" i="3"/>
  <c r="T99" i="3"/>
  <c r="T100" i="3"/>
  <c r="AC100" i="3" s="1"/>
  <c r="T101" i="3"/>
  <c r="AC101" i="3" s="1"/>
  <c r="T102" i="3"/>
  <c r="AC102" i="3" s="1"/>
  <c r="T103" i="3"/>
  <c r="AC103" i="3" s="1"/>
  <c r="T104" i="3"/>
  <c r="U43" i="3"/>
  <c r="AF43" i="3" s="1"/>
  <c r="U44" i="3"/>
  <c r="U45" i="3"/>
  <c r="U46" i="3"/>
  <c r="AF46" i="3" s="1"/>
  <c r="U47" i="3"/>
  <c r="AF47" i="3" s="1"/>
  <c r="U48" i="3"/>
  <c r="U49" i="3"/>
  <c r="U50" i="3"/>
  <c r="AF50" i="3" s="1"/>
  <c r="U51" i="3"/>
  <c r="AF51" i="3" s="1"/>
  <c r="U52" i="3"/>
  <c r="U53" i="3"/>
  <c r="U54" i="3"/>
  <c r="AF54" i="3" s="1"/>
  <c r="U55" i="3"/>
  <c r="AF55" i="3" s="1"/>
  <c r="U56" i="3"/>
  <c r="AF56" i="3" s="1"/>
  <c r="U57" i="3"/>
  <c r="AF57" i="3" s="1"/>
  <c r="U58" i="3"/>
  <c r="AF58" i="3" s="1"/>
  <c r="U59" i="3"/>
  <c r="AF59" i="3" s="1"/>
  <c r="U60" i="3"/>
  <c r="U61" i="3"/>
  <c r="AF61" i="3" s="1"/>
  <c r="U62" i="3"/>
  <c r="AF62" i="3" s="1"/>
  <c r="U63" i="3"/>
  <c r="U64" i="3"/>
  <c r="AF64" i="3" s="1"/>
  <c r="U65" i="3"/>
  <c r="AF65" i="3" s="1"/>
  <c r="U66" i="3"/>
  <c r="AF66" i="3" s="1"/>
  <c r="U67" i="3"/>
  <c r="AF67" i="3" s="1"/>
  <c r="U68" i="3"/>
  <c r="U69" i="3"/>
  <c r="U70" i="3"/>
  <c r="AF70" i="3" s="1"/>
  <c r="U71" i="3"/>
  <c r="AF71" i="3" s="1"/>
  <c r="U72" i="3"/>
  <c r="AF72" i="3" s="1"/>
  <c r="U73" i="3"/>
  <c r="AF73" i="3" s="1"/>
  <c r="U74" i="3"/>
  <c r="AF74" i="3" s="1"/>
  <c r="U75" i="3"/>
  <c r="AF75" i="3" s="1"/>
  <c r="U76" i="3"/>
  <c r="U77" i="3"/>
  <c r="U78" i="3"/>
  <c r="AF78" i="3" s="1"/>
  <c r="U79" i="3"/>
  <c r="AF79" i="3" s="1"/>
  <c r="U80" i="3"/>
  <c r="AF80" i="3" s="1"/>
  <c r="U81" i="3"/>
  <c r="AF81" i="3" s="1"/>
  <c r="U82" i="3"/>
  <c r="AF82" i="3" s="1"/>
  <c r="U83" i="3"/>
  <c r="AF83" i="3" s="1"/>
  <c r="U84" i="3"/>
  <c r="U85" i="3"/>
  <c r="U86" i="3"/>
  <c r="AF86" i="3" s="1"/>
  <c r="U87" i="3"/>
  <c r="AF87" i="3" s="1"/>
  <c r="U88" i="3"/>
  <c r="AF88" i="3" s="1"/>
  <c r="U89" i="3"/>
  <c r="AF89" i="3" s="1"/>
  <c r="U90" i="3"/>
  <c r="AF90" i="3" s="1"/>
  <c r="U91" i="3"/>
  <c r="AF91" i="3" s="1"/>
  <c r="U92" i="3"/>
  <c r="U93" i="3"/>
  <c r="AF93" i="3" s="1"/>
  <c r="U94" i="3"/>
  <c r="AF94" i="3" s="1"/>
  <c r="U95" i="3"/>
  <c r="U96" i="3"/>
  <c r="AF96" i="3" s="1"/>
  <c r="U97" i="3"/>
  <c r="AF97" i="3" s="1"/>
  <c r="U98" i="3"/>
  <c r="AF98" i="3" s="1"/>
  <c r="U99" i="3"/>
  <c r="AF99" i="3" s="1"/>
  <c r="U100" i="3"/>
  <c r="U101" i="3"/>
  <c r="U102" i="3"/>
  <c r="AF102" i="3" s="1"/>
  <c r="U103" i="3"/>
  <c r="AF103" i="3" s="1"/>
  <c r="U104" i="3"/>
  <c r="AF104" i="3" s="1"/>
  <c r="V43" i="3"/>
  <c r="V44" i="3"/>
  <c r="V45" i="3"/>
  <c r="V46" i="3"/>
  <c r="V47" i="3"/>
  <c r="V48" i="3"/>
  <c r="V49" i="3"/>
  <c r="V50" i="3"/>
  <c r="V51" i="3"/>
  <c r="V52" i="3"/>
  <c r="V53" i="3"/>
  <c r="V54" i="3"/>
  <c r="V55" i="3"/>
  <c r="V56" i="3"/>
  <c r="V57" i="3"/>
  <c r="V58" i="3"/>
  <c r="V59" i="3"/>
  <c r="V60" i="3"/>
  <c r="V61" i="3"/>
  <c r="V62" i="3"/>
  <c r="V63" i="3"/>
  <c r="V64" i="3"/>
  <c r="V65" i="3"/>
  <c r="V66" i="3"/>
  <c r="V67" i="3"/>
  <c r="V68" i="3"/>
  <c r="V69" i="3"/>
  <c r="V70" i="3"/>
  <c r="V71" i="3"/>
  <c r="V72" i="3"/>
  <c r="V73" i="3"/>
  <c r="V74" i="3"/>
  <c r="V75" i="3"/>
  <c r="V76" i="3"/>
  <c r="V77" i="3"/>
  <c r="V78" i="3"/>
  <c r="V79" i="3"/>
  <c r="V80" i="3"/>
  <c r="V81" i="3"/>
  <c r="V82" i="3"/>
  <c r="V83" i="3"/>
  <c r="V84" i="3"/>
  <c r="V85" i="3"/>
  <c r="V86" i="3"/>
  <c r="V87" i="3"/>
  <c r="V88" i="3"/>
  <c r="V89" i="3"/>
  <c r="V90" i="3"/>
  <c r="V91" i="3"/>
  <c r="V92" i="3"/>
  <c r="V93" i="3"/>
  <c r="V94" i="3"/>
  <c r="V95" i="3"/>
  <c r="V96" i="3"/>
  <c r="V97" i="3"/>
  <c r="V98" i="3"/>
  <c r="V99" i="3"/>
  <c r="V100" i="3"/>
  <c r="V101" i="3"/>
  <c r="V102" i="3"/>
  <c r="V103" i="3"/>
  <c r="V104" i="3"/>
  <c r="W43" i="3"/>
  <c r="W44" i="3"/>
  <c r="W45" i="3"/>
  <c r="W46" i="3"/>
  <c r="W47" i="3"/>
  <c r="W48" i="3"/>
  <c r="W49" i="3"/>
  <c r="W50" i="3"/>
  <c r="W51" i="3"/>
  <c r="W52" i="3"/>
  <c r="W53" i="3"/>
  <c r="W54" i="3"/>
  <c r="W55" i="3"/>
  <c r="W56" i="3"/>
  <c r="W57" i="3"/>
  <c r="W58" i="3"/>
  <c r="W59" i="3"/>
  <c r="W60" i="3"/>
  <c r="W61" i="3"/>
  <c r="W62" i="3"/>
  <c r="W63" i="3"/>
  <c r="W64" i="3"/>
  <c r="W65" i="3"/>
  <c r="W66" i="3"/>
  <c r="W67" i="3"/>
  <c r="W68" i="3"/>
  <c r="W69" i="3"/>
  <c r="W70" i="3"/>
  <c r="W71" i="3"/>
  <c r="W72" i="3"/>
  <c r="W73" i="3"/>
  <c r="W74" i="3"/>
  <c r="W75" i="3"/>
  <c r="W76" i="3"/>
  <c r="W77" i="3"/>
  <c r="W78" i="3"/>
  <c r="W79" i="3"/>
  <c r="W80" i="3"/>
  <c r="W81" i="3"/>
  <c r="W82" i="3"/>
  <c r="W83" i="3"/>
  <c r="W84" i="3"/>
  <c r="W85" i="3"/>
  <c r="W86" i="3"/>
  <c r="W87" i="3"/>
  <c r="W88" i="3"/>
  <c r="W89" i="3"/>
  <c r="W90" i="3"/>
  <c r="W91" i="3"/>
  <c r="W92" i="3"/>
  <c r="W93" i="3"/>
  <c r="W94" i="3"/>
  <c r="W95" i="3"/>
  <c r="W96" i="3"/>
  <c r="W97" i="3"/>
  <c r="W98" i="3"/>
  <c r="W99" i="3"/>
  <c r="W100" i="3"/>
  <c r="W101" i="3"/>
  <c r="W102" i="3"/>
  <c r="W103" i="3"/>
  <c r="W104" i="3"/>
  <c r="X43" i="3"/>
  <c r="X44" i="3"/>
  <c r="X45" i="3"/>
  <c r="X46" i="3"/>
  <c r="X47" i="3"/>
  <c r="X48" i="3"/>
  <c r="X49" i="3"/>
  <c r="X50" i="3"/>
  <c r="X51" i="3"/>
  <c r="X52" i="3"/>
  <c r="X53" i="3"/>
  <c r="X54" i="3"/>
  <c r="X55" i="3"/>
  <c r="X56" i="3"/>
  <c r="X57" i="3"/>
  <c r="X58" i="3"/>
  <c r="X59" i="3"/>
  <c r="X60" i="3"/>
  <c r="X61" i="3"/>
  <c r="X62" i="3"/>
  <c r="X63" i="3"/>
  <c r="X64" i="3"/>
  <c r="X65" i="3"/>
  <c r="X66" i="3"/>
  <c r="X67" i="3"/>
  <c r="X68" i="3"/>
  <c r="X69" i="3"/>
  <c r="X70" i="3"/>
  <c r="X71" i="3"/>
  <c r="X72" i="3"/>
  <c r="X73" i="3"/>
  <c r="X74" i="3"/>
  <c r="X75" i="3"/>
  <c r="X76" i="3"/>
  <c r="X77" i="3"/>
  <c r="X78" i="3"/>
  <c r="X79" i="3"/>
  <c r="X80" i="3"/>
  <c r="X81" i="3"/>
  <c r="X82" i="3"/>
  <c r="X83" i="3"/>
  <c r="X84" i="3"/>
  <c r="X85" i="3"/>
  <c r="X86" i="3"/>
  <c r="X87" i="3"/>
  <c r="X88" i="3"/>
  <c r="X89" i="3"/>
  <c r="X90" i="3"/>
  <c r="X91" i="3"/>
  <c r="X92" i="3"/>
  <c r="X93" i="3"/>
  <c r="X94" i="3"/>
  <c r="X95" i="3"/>
  <c r="X96" i="3"/>
  <c r="X97" i="3"/>
  <c r="X98" i="3"/>
  <c r="X99" i="3"/>
  <c r="X100" i="3"/>
  <c r="X101" i="3"/>
  <c r="X102" i="3"/>
  <c r="X103" i="3"/>
  <c r="X104" i="3"/>
  <c r="Y43" i="3"/>
  <c r="Y44" i="3"/>
  <c r="Y45" i="3"/>
  <c r="Y46" i="3"/>
  <c r="Y47" i="3"/>
  <c r="Y48" i="3"/>
  <c r="Y49" i="3"/>
  <c r="Y50" i="3"/>
  <c r="Y51" i="3"/>
  <c r="Y52" i="3"/>
  <c r="Y53" i="3"/>
  <c r="Y54" i="3"/>
  <c r="Y55" i="3"/>
  <c r="Y56" i="3"/>
  <c r="Y57" i="3"/>
  <c r="Y58" i="3"/>
  <c r="Y59" i="3"/>
  <c r="Y60" i="3"/>
  <c r="Y61" i="3"/>
  <c r="Y62" i="3"/>
  <c r="Y63" i="3"/>
  <c r="Y64" i="3"/>
  <c r="Y65" i="3"/>
  <c r="Y66" i="3"/>
  <c r="Y67" i="3"/>
  <c r="Y68" i="3"/>
  <c r="Y69" i="3"/>
  <c r="Y70" i="3"/>
  <c r="Y71" i="3"/>
  <c r="Y72" i="3"/>
  <c r="AC72" i="3" s="1"/>
  <c r="Y73" i="3"/>
  <c r="Y74" i="3"/>
  <c r="Y75" i="3"/>
  <c r="Y76" i="3"/>
  <c r="Y77" i="3"/>
  <c r="Y78" i="3"/>
  <c r="Y79" i="3"/>
  <c r="Y80" i="3"/>
  <c r="AC80" i="3" s="1"/>
  <c r="Y81" i="3"/>
  <c r="Y82" i="3"/>
  <c r="Y83" i="3"/>
  <c r="Y84" i="3"/>
  <c r="Y85" i="3"/>
  <c r="Y86" i="3"/>
  <c r="Y87" i="3"/>
  <c r="Y88" i="3"/>
  <c r="AC88" i="3" s="1"/>
  <c r="Y89" i="3"/>
  <c r="Y90" i="3"/>
  <c r="Y91" i="3"/>
  <c r="Y92" i="3"/>
  <c r="Y93" i="3"/>
  <c r="Y94" i="3"/>
  <c r="Y95" i="3"/>
  <c r="Y96" i="3"/>
  <c r="AC96" i="3" s="1"/>
  <c r="Y97" i="3"/>
  <c r="Y98" i="3"/>
  <c r="Y99" i="3"/>
  <c r="Y100" i="3"/>
  <c r="Y101" i="3"/>
  <c r="Y102" i="3"/>
  <c r="Y103" i="3"/>
  <c r="Y104" i="3"/>
  <c r="AC104" i="3" s="1"/>
  <c r="Z67" i="3"/>
  <c r="AA43" i="3"/>
  <c r="AA44" i="3"/>
  <c r="AA45" i="3"/>
  <c r="AA46" i="3"/>
  <c r="AA47" i="3"/>
  <c r="AA48" i="3"/>
  <c r="AA49" i="3"/>
  <c r="AA50" i="3"/>
  <c r="AA51" i="3"/>
  <c r="AA52" i="3"/>
  <c r="AA53" i="3"/>
  <c r="AA54" i="3"/>
  <c r="AA55" i="3"/>
  <c r="AA56" i="3"/>
  <c r="AA57" i="3"/>
  <c r="AA58" i="3"/>
  <c r="AA59" i="3"/>
  <c r="AA60" i="3"/>
  <c r="AA61" i="3"/>
  <c r="AA62" i="3"/>
  <c r="AA63" i="3"/>
  <c r="AA64" i="3"/>
  <c r="AA65" i="3"/>
  <c r="AA66" i="3"/>
  <c r="AA67" i="3"/>
  <c r="AA68" i="3"/>
  <c r="AA69" i="3"/>
  <c r="AA70" i="3"/>
  <c r="AA71" i="3"/>
  <c r="AA72" i="3"/>
  <c r="AA73" i="3"/>
  <c r="AA74" i="3"/>
  <c r="AA75" i="3"/>
  <c r="AA76" i="3"/>
  <c r="AA77" i="3"/>
  <c r="AA78" i="3"/>
  <c r="AA79" i="3"/>
  <c r="AA80" i="3"/>
  <c r="AA81" i="3"/>
  <c r="AA82" i="3"/>
  <c r="AA83" i="3"/>
  <c r="AA84" i="3"/>
  <c r="AA85" i="3"/>
  <c r="AA86" i="3"/>
  <c r="AA87" i="3"/>
  <c r="AA90" i="3"/>
  <c r="AA91" i="3"/>
  <c r="AA92" i="3"/>
  <c r="AA93" i="3"/>
  <c r="AA94" i="3"/>
  <c r="AA95" i="3"/>
  <c r="AA96" i="3"/>
  <c r="AA97" i="3"/>
  <c r="AA98" i="3"/>
  <c r="AA99" i="3"/>
  <c r="AA100" i="3"/>
  <c r="AA101" i="3"/>
  <c r="AA102" i="3"/>
  <c r="AA103" i="3"/>
  <c r="AA104" i="3"/>
  <c r="AF44" i="3"/>
  <c r="AF45" i="3"/>
  <c r="AF48" i="3"/>
  <c r="AF49" i="3"/>
  <c r="AF52" i="3"/>
  <c r="AF53" i="3"/>
  <c r="AF60" i="3"/>
  <c r="AF63" i="3"/>
  <c r="AF68" i="3"/>
  <c r="AF69" i="3"/>
  <c r="AF76" i="3"/>
  <c r="AF77" i="3"/>
  <c r="AF84" i="3"/>
  <c r="AF85" i="3"/>
  <c r="AF92" i="3"/>
  <c r="AF95" i="3"/>
  <c r="AF100" i="3"/>
  <c r="AF101" i="3"/>
  <c r="AH48" i="3"/>
  <c r="AJ48" i="3" s="1"/>
  <c r="AH49" i="3"/>
  <c r="AH53" i="3"/>
  <c r="AJ53" i="3" s="1"/>
  <c r="AH56" i="3"/>
  <c r="AJ56" i="3" s="1"/>
  <c r="AH57" i="3"/>
  <c r="AJ57" i="3" s="1"/>
  <c r="AH64" i="3"/>
  <c r="AH65" i="3"/>
  <c r="AH70" i="3"/>
  <c r="AJ70" i="3" s="1"/>
  <c r="AH72" i="3"/>
  <c r="AH73" i="3"/>
  <c r="AJ73" i="3" s="1"/>
  <c r="AH80" i="3"/>
  <c r="AJ80" i="3" s="1"/>
  <c r="AH81" i="3"/>
  <c r="AJ81" i="3" s="1"/>
  <c r="AH88" i="3"/>
  <c r="AJ88" i="3" s="1"/>
  <c r="AH89" i="3"/>
  <c r="AJ89" i="3" s="1"/>
  <c r="AH96" i="3"/>
  <c r="AJ96" i="3" s="1"/>
  <c r="AH97" i="3"/>
  <c r="AJ97" i="3" s="1"/>
  <c r="AH104" i="3"/>
  <c r="AJ104" i="3" s="1"/>
  <c r="AE44" i="3"/>
  <c r="AE52" i="3"/>
  <c r="AE60" i="3"/>
  <c r="AE68" i="3"/>
  <c r="AE76" i="3"/>
  <c r="AE84" i="3"/>
  <c r="AE92" i="3"/>
  <c r="AE100" i="3"/>
  <c r="AE46" i="3"/>
  <c r="AE54" i="3"/>
  <c r="AE62" i="3"/>
  <c r="AE70" i="3"/>
  <c r="AE78" i="3"/>
  <c r="AE86" i="3"/>
  <c r="AE94" i="3"/>
  <c r="AE102" i="3"/>
  <c r="AE45" i="3"/>
  <c r="AE56" i="3"/>
  <c r="AE66" i="3"/>
  <c r="AE77" i="3"/>
  <c r="AE88" i="3"/>
  <c r="AE98" i="3"/>
  <c r="AE67" i="3"/>
  <c r="AE48" i="3"/>
  <c r="AE58" i="3"/>
  <c r="AE69" i="3"/>
  <c r="AE80" i="3"/>
  <c r="AE90" i="3"/>
  <c r="AE101" i="3"/>
  <c r="AE49" i="3"/>
  <c r="AE71" i="3"/>
  <c r="AE81" i="3"/>
  <c r="AE91" i="3"/>
  <c r="AE47" i="3"/>
  <c r="AE59" i="3"/>
  <c r="AE103" i="3"/>
  <c r="AE50" i="3"/>
  <c r="AE61" i="3"/>
  <c r="AE72" i="3"/>
  <c r="AE82" i="3"/>
  <c r="AE93" i="3"/>
  <c r="AE104" i="3"/>
  <c r="AE65" i="3"/>
  <c r="AE57" i="3"/>
  <c r="AE79" i="3"/>
  <c r="AE51" i="3"/>
  <c r="AE63" i="3"/>
  <c r="AE73" i="3"/>
  <c r="AE83" i="3"/>
  <c r="AE95" i="3"/>
  <c r="AE55" i="3"/>
  <c r="AE87" i="3"/>
  <c r="AE89" i="3"/>
  <c r="AE53" i="3"/>
  <c r="AE64" i="3"/>
  <c r="AE74" i="3"/>
  <c r="AE85" i="3"/>
  <c r="AE96" i="3"/>
  <c r="AE43" i="3"/>
  <c r="AE75" i="3"/>
  <c r="AE97" i="3"/>
  <c r="AE99" i="3"/>
  <c r="AE9" i="3"/>
  <c r="AH69" i="3" l="1"/>
  <c r="AJ69" i="3" s="1"/>
  <c r="AH45" i="3"/>
  <c r="AJ45" i="3" s="1"/>
  <c r="AH101" i="3"/>
  <c r="AJ101" i="3" s="1"/>
  <c r="AH77" i="3"/>
  <c r="AJ77" i="3" s="1"/>
  <c r="AH61" i="3"/>
  <c r="AH85" i="3"/>
  <c r="AJ85" i="3" s="1"/>
  <c r="AH74" i="3"/>
  <c r="AJ74" i="3" s="1"/>
  <c r="AH93" i="3"/>
  <c r="AJ93" i="3" s="1"/>
  <c r="AH98" i="3"/>
  <c r="AJ98" i="3" s="1"/>
  <c r="AD62" i="3"/>
  <c r="AD54" i="3"/>
  <c r="AD46" i="3"/>
  <c r="AD102" i="3"/>
  <c r="AD94" i="3"/>
  <c r="AD86" i="3"/>
  <c r="AD78" i="3"/>
  <c r="AH100" i="3"/>
  <c r="AJ100" i="3" s="1"/>
  <c r="AD92" i="3"/>
  <c r="AD84" i="3"/>
  <c r="AD76" i="3"/>
  <c r="AD68" i="3"/>
  <c r="AD60" i="3"/>
  <c r="AD52" i="3"/>
  <c r="AD44" i="3"/>
  <c r="AD82" i="3"/>
  <c r="AD66" i="3"/>
  <c r="AD58" i="3"/>
  <c r="AD50" i="3"/>
  <c r="AD103" i="3"/>
  <c r="AD95" i="3"/>
  <c r="AD87" i="3"/>
  <c r="AD79" i="3"/>
  <c r="AD71" i="3"/>
  <c r="AD63" i="3"/>
  <c r="AD55" i="3"/>
  <c r="AD47" i="3"/>
  <c r="O25" i="14"/>
  <c r="O23" i="14"/>
  <c r="M10" i="14"/>
  <c r="M9" i="14"/>
  <c r="M24" i="14"/>
  <c r="M16" i="14"/>
  <c r="M8" i="14"/>
  <c r="AH90" i="3"/>
  <c r="AJ90" i="3" s="1"/>
  <c r="AH99" i="3"/>
  <c r="AJ99" i="3" s="1"/>
  <c r="AH91" i="3"/>
  <c r="AJ91" i="3" s="1"/>
  <c r="AH83" i="3"/>
  <c r="AH75" i="3"/>
  <c r="AH67" i="3"/>
  <c r="AJ67" i="3" s="1"/>
  <c r="AH59" i="3"/>
  <c r="AJ59" i="3" s="1"/>
  <c r="AH51" i="3"/>
  <c r="AJ51" i="3" s="1"/>
  <c r="AH43" i="3"/>
  <c r="AJ43" i="3" s="1"/>
  <c r="Z4" i="3"/>
  <c r="AA4" i="3" l="1"/>
  <c r="AA5" i="3"/>
  <c r="AA6" i="3"/>
  <c r="AA7" i="3"/>
  <c r="AA8"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Q3" i="14" a="1"/>
  <c r="Q3" i="14" s="1"/>
  <c r="Q6" i="14" a="1"/>
  <c r="Q6" i="14" s="1"/>
  <c r="Q8" i="14" a="1"/>
  <c r="Q8" i="14" s="1"/>
  <c r="P11" i="14" a="1"/>
  <c r="P11" i="14"/>
  <c r="Q11" i="14" s="1" a="1"/>
  <c r="Q11" i="14" s="1"/>
  <c r="P3" i="14" a="1"/>
  <c r="P3" i="14" s="1"/>
  <c r="R3" i="14" s="1" a="1"/>
  <c r="R3" i="14" s="1"/>
  <c r="P4" i="14" a="1"/>
  <c r="P4" i="14" s="1"/>
  <c r="R4" i="14" s="1" a="1"/>
  <c r="R4" i="14" s="1"/>
  <c r="P6" i="14" a="1"/>
  <c r="P6" i="14" s="1"/>
  <c r="P7" i="14" a="1"/>
  <c r="P7" i="14" s="1"/>
  <c r="Q7" i="14" s="1" a="1"/>
  <c r="Q7" i="14" s="1"/>
  <c r="P8" i="14" a="1"/>
  <c r="P8" i="14" s="1"/>
  <c r="P9" i="14" a="1"/>
  <c r="P9" i="14" s="1"/>
  <c r="Q9" i="14" s="1" a="1"/>
  <c r="Q9" i="14" s="1"/>
  <c r="P10" i="14" a="1"/>
  <c r="P10" i="14" s="1"/>
  <c r="Q10" i="14" s="1" a="1"/>
  <c r="Q10" i="14" s="1"/>
  <c r="P12" i="14" a="1"/>
  <c r="P12" i="14" s="1"/>
  <c r="Q12" i="14" s="1" a="1"/>
  <c r="Q12" i="14" s="1"/>
  <c r="P13" i="14" a="1"/>
  <c r="P13" i="14" s="1"/>
  <c r="Q13" i="14" s="1" a="1"/>
  <c r="Q13" i="14" s="1"/>
  <c r="P14" i="14" a="1"/>
  <c r="P14" i="14" s="1"/>
  <c r="Q14" i="14" s="1" a="1"/>
  <c r="Q14" i="14" s="1"/>
  <c r="P15" i="14" a="1"/>
  <c r="P15" i="14" s="1"/>
  <c r="Q15" i="14" s="1" a="1"/>
  <c r="Q15" i="14" s="1"/>
  <c r="P21" i="14" a="1"/>
  <c r="P21" i="14" s="1"/>
  <c r="R21" i="14" s="1" a="1"/>
  <c r="R21" i="14" s="1"/>
  <c r="R7" i="14" a="1"/>
  <c r="R7" i="14" s="1"/>
  <c r="R8" i="14" a="1"/>
  <c r="R8" i="14" s="1"/>
  <c r="R9" i="14" a="1"/>
  <c r="R9" i="14" s="1"/>
  <c r="R10" i="14" a="1"/>
  <c r="R10" i="14" s="1"/>
  <c r="R11" i="14" a="1"/>
  <c r="R11" i="14" s="1"/>
  <c r="R12" i="14" a="1"/>
  <c r="R12" i="14" s="1"/>
  <c r="R13" i="14" a="1"/>
  <c r="R13" i="14" s="1"/>
  <c r="R14" i="14" a="1"/>
  <c r="R14" i="14" s="1"/>
  <c r="R15" i="14" a="1"/>
  <c r="R15" i="14" s="1"/>
  <c r="W11" i="3"/>
  <c r="E22" i="14"/>
  <c r="L22" i="14" s="1"/>
  <c r="E21" i="14"/>
  <c r="L21" i="14" s="1"/>
  <c r="Z11" i="3"/>
  <c r="X11" i="3"/>
  <c r="W42" i="3"/>
  <c r="S42" i="3"/>
  <c r="T42" i="3"/>
  <c r="AC42" i="3" s="1"/>
  <c r="U42" i="3"/>
  <c r="AF42" i="3" s="1"/>
  <c r="V42" i="3"/>
  <c r="X42" i="3"/>
  <c r="Y42" i="3"/>
  <c r="Z42" i="3"/>
  <c r="Z9" i="3"/>
  <c r="Y9" i="3"/>
  <c r="T9" i="3"/>
  <c r="AC9" i="3" s="1"/>
  <c r="U9" i="3"/>
  <c r="V9" i="3"/>
  <c r="AE4" i="3"/>
  <c r="AE42" i="3"/>
  <c r="AH42" i="3" l="1"/>
  <c r="AJ42" i="3" s="1"/>
  <c r="AD42" i="3"/>
  <c r="Q21" i="14" a="1"/>
  <c r="Q21" i="14" s="1"/>
  <c r="O21" i="14"/>
  <c r="M21" i="14"/>
  <c r="Q4" i="14" a="1"/>
  <c r="Q4" i="14" s="1"/>
  <c r="M22" i="14"/>
  <c r="O22" i="14"/>
  <c r="S9" i="14" a="1"/>
  <c r="S9" i="14" s="1"/>
  <c r="S4" i="14" a="1"/>
  <c r="S4" i="14" s="1"/>
  <c r="S8" i="14" a="1"/>
  <c r="S8" i="14" s="1"/>
  <c r="S15" i="14" a="1"/>
  <c r="S15" i="14" s="1"/>
  <c r="S7" i="14" a="1"/>
  <c r="S7" i="14" s="1"/>
  <c r="S14" i="14" a="1"/>
  <c r="S14" i="14" s="1"/>
  <c r="S6" i="14" a="1"/>
  <c r="S6" i="14" s="1"/>
  <c r="S21" i="14" a="1"/>
  <c r="S21" i="14" s="1"/>
  <c r="S13" i="14" a="1"/>
  <c r="S13" i="14" s="1"/>
  <c r="S11" i="14" a="1"/>
  <c r="S11" i="14" s="1"/>
  <c r="S3" i="14" a="1"/>
  <c r="S3" i="14" s="1"/>
  <c r="S12" i="14" a="1"/>
  <c r="S12" i="14" s="1"/>
  <c r="S10" i="14" a="1"/>
  <c r="S10" i="14" s="1"/>
  <c r="S11" i="3" l="1"/>
  <c r="W9" i="3"/>
  <c r="X9" i="3"/>
  <c r="AE11" i="3"/>
  <c r="AH11" i="3" l="1"/>
  <c r="AD11" i="3"/>
  <c r="X41" i="3"/>
  <c r="X40" i="3"/>
  <c r="X39" i="3"/>
  <c r="X38" i="3"/>
  <c r="X37" i="3"/>
  <c r="X36" i="3"/>
  <c r="X35" i="3"/>
  <c r="X34" i="3"/>
  <c r="X33" i="3"/>
  <c r="X32" i="3"/>
  <c r="X31" i="3"/>
  <c r="X30" i="3"/>
  <c r="X29" i="3"/>
  <c r="X28" i="3"/>
  <c r="X27" i="3"/>
  <c r="X26" i="3"/>
  <c r="X25" i="3"/>
  <c r="X24" i="3"/>
  <c r="X23" i="3"/>
  <c r="X22" i="3"/>
  <c r="X21" i="3"/>
  <c r="X20" i="3"/>
  <c r="X19" i="3"/>
  <c r="X18" i="3"/>
  <c r="X17" i="3"/>
  <c r="X16" i="3"/>
  <c r="X15" i="3"/>
  <c r="X14" i="3"/>
  <c r="X13" i="3"/>
  <c r="X12" i="3"/>
  <c r="X10" i="3"/>
  <c r="X8" i="3"/>
  <c r="X7" i="3"/>
  <c r="X6" i="3"/>
  <c r="X5" i="3"/>
  <c r="W41" i="3"/>
  <c r="W40" i="3"/>
  <c r="W39" i="3"/>
  <c r="W38" i="3"/>
  <c r="W37" i="3"/>
  <c r="W36" i="3"/>
  <c r="W35" i="3"/>
  <c r="W34" i="3"/>
  <c r="W33" i="3"/>
  <c r="W32" i="3"/>
  <c r="W31" i="3"/>
  <c r="W30" i="3"/>
  <c r="W29" i="3"/>
  <c r="W28" i="3"/>
  <c r="W27" i="3"/>
  <c r="W26" i="3"/>
  <c r="W25" i="3"/>
  <c r="W24" i="3"/>
  <c r="W23" i="3"/>
  <c r="W22" i="3"/>
  <c r="W21" i="3"/>
  <c r="W20" i="3"/>
  <c r="W19" i="3"/>
  <c r="W18" i="3"/>
  <c r="W17" i="3"/>
  <c r="W16" i="3"/>
  <c r="W15" i="3"/>
  <c r="W14" i="3"/>
  <c r="W13" i="3"/>
  <c r="W12" i="3"/>
  <c r="W10" i="3"/>
  <c r="W8" i="3"/>
  <c r="W7" i="3"/>
  <c r="W6" i="3"/>
  <c r="W5"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8" i="3"/>
  <c r="V7" i="3"/>
  <c r="V6" i="3"/>
  <c r="V5" i="3"/>
  <c r="U41" i="3"/>
  <c r="AF41" i="3" s="1"/>
  <c r="U40" i="3"/>
  <c r="AF40" i="3" s="1"/>
  <c r="U39" i="3"/>
  <c r="AF39" i="3" s="1"/>
  <c r="U38" i="3"/>
  <c r="AF38" i="3" s="1"/>
  <c r="U37" i="3"/>
  <c r="AF37" i="3" s="1"/>
  <c r="U36" i="3"/>
  <c r="AF36" i="3" s="1"/>
  <c r="U35" i="3"/>
  <c r="AF35" i="3" s="1"/>
  <c r="U34" i="3"/>
  <c r="AF34" i="3" s="1"/>
  <c r="U33" i="3"/>
  <c r="AF33" i="3" s="1"/>
  <c r="U32" i="3"/>
  <c r="AF32" i="3" s="1"/>
  <c r="U31" i="3"/>
  <c r="AF31" i="3" s="1"/>
  <c r="U30" i="3"/>
  <c r="AF30" i="3" s="1"/>
  <c r="U29" i="3"/>
  <c r="AF29" i="3" s="1"/>
  <c r="U28" i="3"/>
  <c r="AF28" i="3" s="1"/>
  <c r="U27" i="3"/>
  <c r="AF27" i="3" s="1"/>
  <c r="U26" i="3"/>
  <c r="AF26" i="3" s="1"/>
  <c r="U25" i="3"/>
  <c r="AF25" i="3" s="1"/>
  <c r="U24" i="3"/>
  <c r="AF24" i="3" s="1"/>
  <c r="U23" i="3"/>
  <c r="AF23" i="3" s="1"/>
  <c r="U22" i="3"/>
  <c r="AF22" i="3" s="1"/>
  <c r="U21" i="3"/>
  <c r="AF21" i="3" s="1"/>
  <c r="U20" i="3"/>
  <c r="AF20" i="3" s="1"/>
  <c r="U19" i="3"/>
  <c r="AF19" i="3" s="1"/>
  <c r="U18" i="3"/>
  <c r="AF18" i="3" s="1"/>
  <c r="U17" i="3"/>
  <c r="AF17" i="3" s="1"/>
  <c r="U16" i="3"/>
  <c r="AF16" i="3" s="1"/>
  <c r="U15" i="3"/>
  <c r="AF15" i="3" s="1"/>
  <c r="U14" i="3"/>
  <c r="AF14" i="3" s="1"/>
  <c r="U13" i="3"/>
  <c r="AF13" i="3" s="1"/>
  <c r="U12" i="3"/>
  <c r="U11" i="3"/>
  <c r="AF11" i="3" s="1"/>
  <c r="U10" i="3"/>
  <c r="U8" i="3"/>
  <c r="U7" i="3"/>
  <c r="U6" i="3"/>
  <c r="U5" i="3"/>
  <c r="T41" i="3"/>
  <c r="T40" i="3"/>
  <c r="T39" i="3"/>
  <c r="T38" i="3"/>
  <c r="T37" i="3"/>
  <c r="T36" i="3"/>
  <c r="T35" i="3"/>
  <c r="T34" i="3"/>
  <c r="T33" i="3"/>
  <c r="T32" i="3"/>
  <c r="T31" i="3"/>
  <c r="T30" i="3"/>
  <c r="T29" i="3"/>
  <c r="T28" i="3"/>
  <c r="T27" i="3"/>
  <c r="T26" i="3"/>
  <c r="T25" i="3"/>
  <c r="T24" i="3"/>
  <c r="T23" i="3"/>
  <c r="T22" i="3"/>
  <c r="T21" i="3"/>
  <c r="T20" i="3"/>
  <c r="T19" i="3"/>
  <c r="T18" i="3"/>
  <c r="T17" i="3"/>
  <c r="T16" i="3"/>
  <c r="T15" i="3"/>
  <c r="T14" i="3"/>
  <c r="T13" i="3"/>
  <c r="T12" i="3"/>
  <c r="T11" i="3"/>
  <c r="T10" i="3"/>
  <c r="T8" i="3"/>
  <c r="T7" i="3"/>
  <c r="T6" i="3"/>
  <c r="T5" i="3"/>
  <c r="S41" i="3"/>
  <c r="S40" i="3"/>
  <c r="S39" i="3"/>
  <c r="S38" i="3"/>
  <c r="S37" i="3"/>
  <c r="AD37" i="3" s="1"/>
  <c r="S36" i="3"/>
  <c r="AD36" i="3" s="1"/>
  <c r="S35" i="3"/>
  <c r="S34" i="3"/>
  <c r="AD34" i="3" s="1"/>
  <c r="S33" i="3"/>
  <c r="AD33" i="3" s="1"/>
  <c r="S32" i="3"/>
  <c r="AD32" i="3" s="1"/>
  <c r="S31" i="3"/>
  <c r="S30" i="3"/>
  <c r="S29" i="3"/>
  <c r="AD29" i="3" s="1"/>
  <c r="S28" i="3"/>
  <c r="S27" i="3"/>
  <c r="S26" i="3"/>
  <c r="AD26" i="3" s="1"/>
  <c r="S25" i="3"/>
  <c r="AD25" i="3" s="1"/>
  <c r="S24" i="3"/>
  <c r="S23" i="3"/>
  <c r="AD23" i="3" s="1"/>
  <c r="S22" i="3"/>
  <c r="AD22" i="3" s="1"/>
  <c r="S21" i="3"/>
  <c r="S20" i="3"/>
  <c r="AD20" i="3" s="1"/>
  <c r="S19" i="3"/>
  <c r="S18" i="3"/>
  <c r="S17" i="3"/>
  <c r="AD17" i="3" s="1"/>
  <c r="S16" i="3"/>
  <c r="S15" i="3"/>
  <c r="AD15" i="3" s="1"/>
  <c r="S14" i="3"/>
  <c r="S13" i="3"/>
  <c r="S12" i="3"/>
  <c r="AD12" i="3" s="1"/>
  <c r="S10" i="3"/>
  <c r="AD10" i="3" s="1"/>
  <c r="S9" i="3"/>
  <c r="S8" i="3"/>
  <c r="AD8" i="3" s="1"/>
  <c r="S7" i="3"/>
  <c r="AD7" i="3" s="1"/>
  <c r="S6" i="3"/>
  <c r="AD6" i="3" s="1"/>
  <c r="S5" i="3"/>
  <c r="AD5" i="3" s="1"/>
  <c r="Y40" i="3"/>
  <c r="Y41" i="3"/>
  <c r="Y36" i="3"/>
  <c r="Y37" i="3"/>
  <c r="Y38" i="3"/>
  <c r="Y39" i="3"/>
  <c r="X4" i="3"/>
  <c r="Y22" i="3"/>
  <c r="Y23" i="3"/>
  <c r="Y24" i="3"/>
  <c r="Y25" i="3"/>
  <c r="Y26" i="3"/>
  <c r="Y27" i="3"/>
  <c r="Y28" i="3"/>
  <c r="Y29" i="3"/>
  <c r="Y30" i="3"/>
  <c r="Y31" i="3"/>
  <c r="Y32" i="3"/>
  <c r="Y33" i="3"/>
  <c r="Y34" i="3"/>
  <c r="Y35" i="3"/>
  <c r="Y21" i="3"/>
  <c r="Y19" i="3"/>
  <c r="Y20" i="3"/>
  <c r="Y14" i="3"/>
  <c r="Y15" i="3"/>
  <c r="Y16" i="3"/>
  <c r="Y17" i="3"/>
  <c r="Y18" i="3"/>
  <c r="Y13" i="3"/>
  <c r="Y4" i="3"/>
  <c r="AE16" i="3"/>
  <c r="AE38" i="3"/>
  <c r="AE30" i="3"/>
  <c r="AE34" i="3"/>
  <c r="AE23" i="3"/>
  <c r="AE24" i="3"/>
  <c r="AE21" i="3"/>
  <c r="AE31" i="3"/>
  <c r="AE32" i="3"/>
  <c r="AE40" i="3"/>
  <c r="AE36" i="3"/>
  <c r="AE37" i="3"/>
  <c r="AE35" i="3"/>
  <c r="AE41" i="3"/>
  <c r="AE18" i="3"/>
  <c r="AE17" i="3"/>
  <c r="AE15" i="3"/>
  <c r="AE19" i="3"/>
  <c r="AE20" i="3"/>
  <c r="AE26" i="3"/>
  <c r="AE33" i="3"/>
  <c r="AE13" i="3"/>
  <c r="AC18" i="3" l="1"/>
  <c r="AC26" i="3"/>
  <c r="AC34" i="3"/>
  <c r="AC19" i="3"/>
  <c r="AC27" i="3"/>
  <c r="AC35" i="3"/>
  <c r="AC20" i="3"/>
  <c r="AC28" i="3"/>
  <c r="AC36" i="3"/>
  <c r="AC13" i="3"/>
  <c r="AC21" i="3"/>
  <c r="AC29" i="3"/>
  <c r="AC37" i="3"/>
  <c r="AC14" i="3"/>
  <c r="AC22" i="3"/>
  <c r="AC30" i="3"/>
  <c r="AC38" i="3"/>
  <c r="AC15" i="3"/>
  <c r="AC23" i="3"/>
  <c r="AC31" i="3"/>
  <c r="AC39" i="3"/>
  <c r="AC16" i="3"/>
  <c r="AC24" i="3"/>
  <c r="AC32" i="3"/>
  <c r="AC40" i="3"/>
  <c r="AC17" i="3"/>
  <c r="AC25" i="3"/>
  <c r="AC33" i="3"/>
  <c r="AC41" i="3"/>
  <c r="AH41" i="3"/>
  <c r="AJ41" i="3" s="1"/>
  <c r="AD41" i="3"/>
  <c r="AH31" i="3"/>
  <c r="AJ31" i="3" s="1"/>
  <c r="AD31" i="3"/>
  <c r="AH39" i="3"/>
  <c r="AJ39" i="3" s="1"/>
  <c r="AD39" i="3"/>
  <c r="AH16" i="3"/>
  <c r="AJ16" i="3" s="1"/>
  <c r="AD16" i="3"/>
  <c r="AH24" i="3"/>
  <c r="AJ24" i="3" s="1"/>
  <c r="AD24" i="3"/>
  <c r="AH40" i="3"/>
  <c r="AJ40" i="3" s="1"/>
  <c r="AD40" i="3"/>
  <c r="AD9" i="3"/>
  <c r="AH18" i="3"/>
  <c r="AJ18" i="3" s="1"/>
  <c r="AD18" i="3"/>
  <c r="AH19" i="3"/>
  <c r="AJ19" i="3" s="1"/>
  <c r="AD19" i="3"/>
  <c r="AH27" i="3"/>
  <c r="AJ27" i="3" s="1"/>
  <c r="AD27" i="3"/>
  <c r="AH35" i="3"/>
  <c r="AJ35" i="3" s="1"/>
  <c r="AD35" i="3"/>
  <c r="AH28" i="3"/>
  <c r="AJ28" i="3" s="1"/>
  <c r="AD28" i="3"/>
  <c r="AH13" i="3"/>
  <c r="AJ13" i="3" s="1"/>
  <c r="AD13" i="3"/>
  <c r="AH21" i="3"/>
  <c r="AJ21" i="3" s="1"/>
  <c r="AD21" i="3"/>
  <c r="AH14" i="3"/>
  <c r="AJ14" i="3" s="1"/>
  <c r="AD14" i="3"/>
  <c r="AH30" i="3"/>
  <c r="AJ30" i="3" s="1"/>
  <c r="AD30" i="3"/>
  <c r="AH38" i="3"/>
  <c r="AD38" i="3"/>
  <c r="AH37" i="3"/>
  <c r="AH23" i="3"/>
  <c r="AJ23" i="3" s="1"/>
  <c r="AH36" i="3"/>
  <c r="AJ36" i="3" s="1"/>
  <c r="AH22" i="3"/>
  <c r="AJ22" i="3" s="1"/>
  <c r="AH29" i="3"/>
  <c r="AJ29" i="3" s="1"/>
  <c r="AH32" i="3"/>
  <c r="AJ32" i="3" s="1"/>
  <c r="AH34" i="3"/>
  <c r="AJ34" i="3" s="1"/>
  <c r="AH26" i="3"/>
  <c r="AJ26" i="3" s="1"/>
  <c r="AH33" i="3"/>
  <c r="AJ33" i="3" s="1"/>
  <c r="AH25" i="3"/>
  <c r="AJ25" i="3" s="1"/>
  <c r="AH17" i="3"/>
  <c r="AJ17" i="3" s="1"/>
  <c r="AH15" i="3"/>
  <c r="AJ15" i="3" s="1"/>
  <c r="AH20" i="3"/>
  <c r="AJ20" i="3" s="1"/>
  <c r="AE25" i="3"/>
  <c r="AE29" i="3"/>
  <c r="AE14" i="3"/>
  <c r="AE28" i="3"/>
  <c r="AE27" i="3"/>
  <c r="AE22" i="3"/>
  <c r="AE39" i="3"/>
  <c r="W4" i="3" l="1"/>
  <c r="Z6" i="3"/>
  <c r="Z7" i="3"/>
  <c r="Z10" i="3"/>
  <c r="Z12" i="3"/>
  <c r="AH12" i="3"/>
  <c r="AJ12" i="3" s="1"/>
  <c r="AH8" i="3" l="1"/>
  <c r="T4" i="3"/>
  <c r="AC4" i="3" s="1"/>
  <c r="U4" i="3"/>
  <c r="AF4" i="3" s="1"/>
  <c r="V4" i="3"/>
  <c r="AF5" i="3"/>
  <c r="AF6" i="3"/>
  <c r="AF7" i="3"/>
  <c r="AF8" i="3"/>
  <c r="AF9" i="3"/>
  <c r="AF10" i="3"/>
  <c r="AF12" i="3"/>
  <c r="AH9" i="3"/>
  <c r="AH10" i="3"/>
  <c r="S4" i="3"/>
  <c r="AD4" i="3" s="1"/>
  <c r="AH7" i="3" l="1"/>
  <c r="AJ7" i="3" s="1"/>
  <c r="AH6" i="3"/>
  <c r="AJ6" i="3" s="1"/>
  <c r="AH5" i="3"/>
  <c r="AJ5" i="3" s="1"/>
  <c r="AH4" i="3"/>
  <c r="AJ4" i="3" s="1"/>
  <c r="Y5" i="3" l="1"/>
  <c r="AC5" i="3" s="1"/>
  <c r="E15" i="14"/>
  <c r="L15" i="14" s="1"/>
  <c r="E14" i="14"/>
  <c r="L14" i="14" s="1"/>
  <c r="E13" i="14"/>
  <c r="L13" i="14" s="1"/>
  <c r="E12" i="14"/>
  <c r="L12" i="14" s="1"/>
  <c r="E11" i="14"/>
  <c r="Y6" i="3"/>
  <c r="AC6" i="3" s="1"/>
  <c r="Y7" i="3"/>
  <c r="AC7" i="3" s="1"/>
  <c r="Y8" i="3"/>
  <c r="AC8" i="3" s="1"/>
  <c r="Y10" i="3"/>
  <c r="AC10" i="3" s="1"/>
  <c r="Y11" i="3"/>
  <c r="AC11" i="3" s="1"/>
  <c r="Y12" i="3"/>
  <c r="AC12" i="3" s="1"/>
  <c r="AE10" i="3"/>
  <c r="AE12" i="3"/>
  <c r="AE5" i="3"/>
  <c r="AE8" i="3"/>
  <c r="AE6" i="3"/>
  <c r="L11" i="14" l="1"/>
  <c r="M50" i="3" a="1"/>
  <c r="M50" i="3" s="1"/>
  <c r="N50" i="3" s="1" a="1"/>
  <c r="N50" i="3" s="1"/>
  <c r="M58" i="3" a="1"/>
  <c r="M58" i="3" s="1"/>
  <c r="N58" i="3" s="1" a="1"/>
  <c r="N58" i="3" s="1"/>
  <c r="M66" i="3" a="1"/>
  <c r="M66" i="3" s="1"/>
  <c r="N66" i="3" s="1" a="1"/>
  <c r="N66" i="3" s="1"/>
  <c r="M74" i="3" a="1"/>
  <c r="M74" i="3" s="1"/>
  <c r="N74" i="3" s="1" a="1"/>
  <c r="N74" i="3" s="1"/>
  <c r="M82" i="3" a="1"/>
  <c r="M82" i="3" s="1"/>
  <c r="N82" i="3" s="1" a="1"/>
  <c r="N82" i="3" s="1"/>
  <c r="M90" i="3" a="1"/>
  <c r="M90" i="3" s="1"/>
  <c r="N90" i="3" s="1" a="1"/>
  <c r="N90" i="3" s="1"/>
  <c r="M98" i="3" a="1"/>
  <c r="M98" i="3" s="1"/>
  <c r="N98" i="3" s="1" a="1"/>
  <c r="N98" i="3" s="1"/>
  <c r="M62" i="3" a="1"/>
  <c r="M62" i="3" s="1"/>
  <c r="N62" i="3" s="1" a="1"/>
  <c r="N62" i="3" s="1"/>
  <c r="M102" i="3" a="1"/>
  <c r="M102" i="3" s="1"/>
  <c r="N102" i="3" s="1" a="1"/>
  <c r="N102" i="3" s="1"/>
  <c r="M71" i="3" a="1"/>
  <c r="M71" i="3" s="1"/>
  <c r="N71" i="3" s="1" a="1"/>
  <c r="N71" i="3" s="1"/>
  <c r="M79" i="3" a="1"/>
  <c r="M79" i="3" s="1"/>
  <c r="N79" i="3" s="1" a="1"/>
  <c r="N79" i="3" s="1"/>
  <c r="M72" i="3" a="1"/>
  <c r="M72" i="3" s="1"/>
  <c r="N72" i="3" s="1" a="1"/>
  <c r="N72" i="3" s="1"/>
  <c r="M104" i="3" a="1"/>
  <c r="M104" i="3" s="1"/>
  <c r="N104" i="3" s="1" a="1"/>
  <c r="N104" i="3" s="1"/>
  <c r="M73" i="3" a="1"/>
  <c r="M73" i="3" s="1"/>
  <c r="N73" i="3" s="1" a="1"/>
  <c r="N73" i="3" s="1"/>
  <c r="M43" i="3" a="1"/>
  <c r="M43" i="3" s="1"/>
  <c r="N43" i="3" s="1" a="1"/>
  <c r="N43" i="3" s="1"/>
  <c r="M51" i="3" a="1"/>
  <c r="M51" i="3" s="1"/>
  <c r="N51" i="3" s="1" a="1"/>
  <c r="N51" i="3" s="1"/>
  <c r="M59" i="3" a="1"/>
  <c r="M59" i="3" s="1"/>
  <c r="N59" i="3" s="1" a="1"/>
  <c r="N59" i="3" s="1"/>
  <c r="M67" i="3" a="1"/>
  <c r="M67" i="3" s="1"/>
  <c r="N67" i="3" s="1" a="1"/>
  <c r="N67" i="3" s="1"/>
  <c r="M75" i="3" a="1"/>
  <c r="M75" i="3" s="1"/>
  <c r="N75" i="3" s="1" a="1"/>
  <c r="N75" i="3" s="1"/>
  <c r="M83" i="3" a="1"/>
  <c r="M83" i="3" s="1"/>
  <c r="N83" i="3" s="1" a="1"/>
  <c r="N83" i="3" s="1"/>
  <c r="M91" i="3" a="1"/>
  <c r="M91" i="3" s="1"/>
  <c r="N91" i="3" s="1" a="1"/>
  <c r="N91" i="3" s="1"/>
  <c r="M99" i="3" a="1"/>
  <c r="M99" i="3" s="1"/>
  <c r="N99" i="3" s="1" a="1"/>
  <c r="N99" i="3" s="1"/>
  <c r="M54" i="3" a="1"/>
  <c r="M54" i="3" s="1"/>
  <c r="N54" i="3" s="1" a="1"/>
  <c r="N54" i="3" s="1"/>
  <c r="M94" i="3" a="1"/>
  <c r="M94" i="3" s="1"/>
  <c r="N94" i="3" s="1" a="1"/>
  <c r="N94" i="3" s="1"/>
  <c r="M63" i="3" a="1"/>
  <c r="M63" i="3" s="1"/>
  <c r="N63" i="3" s="1" a="1"/>
  <c r="N63" i="3" s="1"/>
  <c r="M103" i="3" a="1"/>
  <c r="M103" i="3" s="1"/>
  <c r="N103" i="3" s="1" a="1"/>
  <c r="N103" i="3" s="1"/>
  <c r="M48" i="3" a="1"/>
  <c r="M48" i="3" s="1"/>
  <c r="N48" i="3" s="1" a="1"/>
  <c r="N48" i="3" s="1"/>
  <c r="M80" i="3" a="1"/>
  <c r="M80" i="3" s="1"/>
  <c r="N80" i="3" s="1" a="1"/>
  <c r="N80" i="3" s="1"/>
  <c r="M65" i="3" a="1"/>
  <c r="M65" i="3" s="1"/>
  <c r="N65" i="3" s="1" a="1"/>
  <c r="N65" i="3" s="1"/>
  <c r="M97" i="3" a="1"/>
  <c r="M97" i="3" s="1"/>
  <c r="N97" i="3" s="1" a="1"/>
  <c r="N97" i="3" s="1"/>
  <c r="M44" i="3" a="1"/>
  <c r="M44" i="3" s="1"/>
  <c r="N44" i="3" s="1" a="1"/>
  <c r="N44" i="3" s="1"/>
  <c r="M52" i="3" a="1"/>
  <c r="M52" i="3" s="1"/>
  <c r="N52" i="3" s="1" a="1"/>
  <c r="N52" i="3" s="1"/>
  <c r="M60" i="3" a="1"/>
  <c r="M60" i="3" s="1"/>
  <c r="N60" i="3" s="1" a="1"/>
  <c r="N60" i="3" s="1"/>
  <c r="M68" i="3" a="1"/>
  <c r="M68" i="3" s="1"/>
  <c r="N68" i="3" s="1" a="1"/>
  <c r="N68" i="3" s="1"/>
  <c r="M76" i="3" a="1"/>
  <c r="M76" i="3" s="1"/>
  <c r="N76" i="3" s="1" a="1"/>
  <c r="N76" i="3" s="1"/>
  <c r="M84" i="3" a="1"/>
  <c r="M84" i="3" s="1"/>
  <c r="N84" i="3" s="1" a="1"/>
  <c r="N84" i="3" s="1"/>
  <c r="M92" i="3" a="1"/>
  <c r="M92" i="3" s="1"/>
  <c r="N92" i="3" s="1" a="1"/>
  <c r="N92" i="3" s="1"/>
  <c r="M100" i="3" a="1"/>
  <c r="M100" i="3" s="1"/>
  <c r="N100" i="3" s="1" a="1"/>
  <c r="N100" i="3" s="1"/>
  <c r="M46" i="3" a="1"/>
  <c r="M46" i="3" s="1"/>
  <c r="N46" i="3" s="1" a="1"/>
  <c r="N46" i="3" s="1"/>
  <c r="M78" i="3" a="1"/>
  <c r="M78" i="3" s="1"/>
  <c r="N78" i="3" s="1" a="1"/>
  <c r="N78" i="3" s="1"/>
  <c r="M55" i="3" a="1"/>
  <c r="M55" i="3" s="1"/>
  <c r="N55" i="3" s="1" a="1"/>
  <c r="N55" i="3" s="1"/>
  <c r="M87" i="3" a="1"/>
  <c r="M87" i="3" s="1"/>
  <c r="N87" i="3" s="1" a="1"/>
  <c r="N87" i="3" s="1"/>
  <c r="M64" i="3" a="1"/>
  <c r="M64" i="3" s="1"/>
  <c r="N64" i="3" s="1" a="1"/>
  <c r="N64" i="3" s="1"/>
  <c r="M96" i="3" a="1"/>
  <c r="M96" i="3" s="1"/>
  <c r="N96" i="3" s="1" a="1"/>
  <c r="N96" i="3" s="1"/>
  <c r="M49" i="3" a="1"/>
  <c r="M49" i="3" s="1"/>
  <c r="N49" i="3" s="1" a="1"/>
  <c r="N49" i="3" s="1"/>
  <c r="M81" i="3" a="1"/>
  <c r="M81" i="3" s="1"/>
  <c r="N81" i="3" s="1" a="1"/>
  <c r="N81" i="3" s="1"/>
  <c r="M45" i="3" a="1"/>
  <c r="M45" i="3" s="1"/>
  <c r="N45" i="3" s="1" a="1"/>
  <c r="N45" i="3" s="1"/>
  <c r="M53" i="3" a="1"/>
  <c r="M53" i="3" s="1"/>
  <c r="N53" i="3" s="1" a="1"/>
  <c r="N53" i="3" s="1"/>
  <c r="M61" i="3" a="1"/>
  <c r="M61" i="3" s="1"/>
  <c r="N61" i="3" s="1" a="1"/>
  <c r="N61" i="3" s="1"/>
  <c r="M69" i="3" a="1"/>
  <c r="M69" i="3" s="1"/>
  <c r="N69" i="3" s="1" a="1"/>
  <c r="N69" i="3" s="1"/>
  <c r="M77" i="3" a="1"/>
  <c r="M77" i="3" s="1"/>
  <c r="N77" i="3" s="1" a="1"/>
  <c r="N77" i="3" s="1"/>
  <c r="M85" i="3" a="1"/>
  <c r="M85" i="3" s="1"/>
  <c r="N85" i="3" s="1" a="1"/>
  <c r="N85" i="3" s="1"/>
  <c r="M93" i="3" a="1"/>
  <c r="M93" i="3" s="1"/>
  <c r="N93" i="3" s="1" a="1"/>
  <c r="N93" i="3" s="1"/>
  <c r="M101" i="3" a="1"/>
  <c r="M101" i="3" s="1"/>
  <c r="N101" i="3" s="1" a="1"/>
  <c r="N101" i="3" s="1"/>
  <c r="M70" i="3" a="1"/>
  <c r="M70" i="3" s="1"/>
  <c r="N70" i="3" s="1" a="1"/>
  <c r="N70" i="3" s="1"/>
  <c r="M86" i="3" a="1"/>
  <c r="M86" i="3" s="1"/>
  <c r="N86" i="3" s="1" a="1"/>
  <c r="N86" i="3" s="1"/>
  <c r="M47" i="3" a="1"/>
  <c r="M47" i="3" s="1"/>
  <c r="N47" i="3" s="1" a="1"/>
  <c r="N47" i="3" s="1"/>
  <c r="M95" i="3" a="1"/>
  <c r="M95" i="3" s="1"/>
  <c r="N95" i="3" s="1" a="1"/>
  <c r="N95" i="3" s="1"/>
  <c r="M56" i="3" a="1"/>
  <c r="M56" i="3" s="1"/>
  <c r="N56" i="3" s="1" a="1"/>
  <c r="N56" i="3" s="1"/>
  <c r="M88" i="3" a="1"/>
  <c r="M88" i="3" s="1"/>
  <c r="N88" i="3" s="1" a="1"/>
  <c r="N88" i="3" s="1"/>
  <c r="M57" i="3" a="1"/>
  <c r="M57" i="3" s="1"/>
  <c r="N57" i="3" s="1" a="1"/>
  <c r="N57" i="3" s="1"/>
  <c r="M89" i="3" a="1"/>
  <c r="M89" i="3" s="1"/>
  <c r="N89" i="3" s="1" a="1"/>
  <c r="N89" i="3" s="1"/>
  <c r="P19" i="14" a="1"/>
  <c r="P19" i="14" s="1"/>
  <c r="Q19" i="14" s="1" a="1"/>
  <c r="Q19" i="14" s="1"/>
  <c r="P24" i="14" a="1"/>
  <c r="P24" i="14" s="1"/>
  <c r="Q24" i="14" s="1" a="1"/>
  <c r="Q24" i="14" s="1"/>
  <c r="S24" i="14" s="1" a="1"/>
  <c r="S24" i="14" s="1"/>
  <c r="P20" i="14" a="1"/>
  <c r="P20" i="14" s="1"/>
  <c r="Q20" i="14" s="1" a="1"/>
  <c r="Q20" i="14" s="1"/>
  <c r="P22" i="14" a="1"/>
  <c r="P22" i="14" s="1"/>
  <c r="Q22" i="14" s="1" a="1"/>
  <c r="Q22" i="14" s="1"/>
  <c r="P5" i="14" a="1"/>
  <c r="P5" i="14" s="1"/>
  <c r="Q5" i="14" s="1" a="1"/>
  <c r="Q5" i="14" s="1"/>
  <c r="P23" i="14" a="1"/>
  <c r="P23" i="14" s="1"/>
  <c r="Q23" i="14" s="1" a="1"/>
  <c r="Q23" i="14" s="1"/>
  <c r="P16" i="14" a="1"/>
  <c r="P16" i="14" s="1"/>
  <c r="Q16" i="14" s="1" a="1"/>
  <c r="Q16" i="14" s="1"/>
  <c r="P17" i="14" a="1"/>
  <c r="P17" i="14" s="1"/>
  <c r="Q17" i="14" s="1" a="1"/>
  <c r="Q17" i="14" s="1"/>
  <c r="P25" i="14" a="1"/>
  <c r="P25" i="14" s="1"/>
  <c r="Q25" i="14" s="1" a="1"/>
  <c r="Q25" i="14" s="1"/>
  <c r="S25" i="14" s="1" a="1"/>
  <c r="S25" i="14" s="1"/>
  <c r="P18" i="14" a="1"/>
  <c r="P18" i="14" s="1"/>
  <c r="Q18" i="14" s="1" a="1"/>
  <c r="Q18" i="14" s="1"/>
  <c r="O12" i="14"/>
  <c r="M12" i="14"/>
  <c r="M13" i="14"/>
  <c r="O13" i="14"/>
  <c r="M14" i="14"/>
  <c r="O14" i="14"/>
  <c r="M15" i="14"/>
  <c r="O15" i="14"/>
  <c r="R24" i="14" a="1"/>
  <c r="R24" i="14" s="1"/>
  <c r="R6" i="14" a="1"/>
  <c r="R6" i="14" s="1"/>
  <c r="M11" i="3" a="1"/>
  <c r="M11" i="3" s="1"/>
  <c r="N11" i="3" s="1" a="1"/>
  <c r="N11" i="3" s="1"/>
  <c r="M19" i="3" a="1"/>
  <c r="M19" i="3" s="1"/>
  <c r="N19" i="3" s="1" a="1"/>
  <c r="N19" i="3" s="1"/>
  <c r="M27" i="3" a="1"/>
  <c r="M27" i="3" s="1"/>
  <c r="N27" i="3" s="1" a="1"/>
  <c r="N27" i="3" s="1"/>
  <c r="M35" i="3" a="1"/>
  <c r="M35" i="3" s="1"/>
  <c r="N35" i="3" s="1" a="1"/>
  <c r="N35" i="3" s="1"/>
  <c r="M4" i="3" a="1"/>
  <c r="M4" i="3" s="1"/>
  <c r="N4" i="3" s="1" a="1"/>
  <c r="N4" i="3" s="1"/>
  <c r="M12" i="3" a="1"/>
  <c r="M12" i="3" s="1"/>
  <c r="N12" i="3" s="1" a="1"/>
  <c r="N12" i="3" s="1"/>
  <c r="M20" i="3" a="1"/>
  <c r="M20" i="3" s="1"/>
  <c r="N20" i="3" s="1" a="1"/>
  <c r="N20" i="3" s="1"/>
  <c r="M28" i="3" a="1"/>
  <c r="M28" i="3" s="1"/>
  <c r="N28" i="3" s="1" a="1"/>
  <c r="N28" i="3" s="1"/>
  <c r="M36" i="3" a="1"/>
  <c r="M36" i="3" s="1"/>
  <c r="N36" i="3" s="1" a="1"/>
  <c r="N36" i="3" s="1"/>
  <c r="M31" i="3" a="1"/>
  <c r="M31" i="3" s="1"/>
  <c r="N31" i="3" s="1" a="1"/>
  <c r="N31" i="3" s="1"/>
  <c r="M5" i="3" a="1"/>
  <c r="M5" i="3" s="1"/>
  <c r="N5" i="3" s="1" a="1"/>
  <c r="N5" i="3" s="1"/>
  <c r="M13" i="3" a="1"/>
  <c r="M13" i="3" s="1"/>
  <c r="N13" i="3" s="1" a="1"/>
  <c r="N13" i="3" s="1"/>
  <c r="M21" i="3" a="1"/>
  <c r="M21" i="3" s="1"/>
  <c r="N21" i="3" s="1" a="1"/>
  <c r="N21" i="3" s="1"/>
  <c r="M29" i="3" a="1"/>
  <c r="M29" i="3" s="1"/>
  <c r="N29" i="3" s="1" a="1"/>
  <c r="N29" i="3" s="1"/>
  <c r="M37" i="3" a="1"/>
  <c r="M37" i="3" s="1"/>
  <c r="N37" i="3" s="1" a="1"/>
  <c r="N37" i="3" s="1"/>
  <c r="M14" i="3" a="1"/>
  <c r="M14" i="3" s="1"/>
  <c r="N14" i="3" s="1" a="1"/>
  <c r="N14" i="3" s="1"/>
  <c r="M22" i="3" a="1"/>
  <c r="M22" i="3" s="1"/>
  <c r="N22" i="3" s="1" a="1"/>
  <c r="N22" i="3" s="1"/>
  <c r="M30" i="3" a="1"/>
  <c r="M30" i="3" s="1"/>
  <c r="N30" i="3" s="1" a="1"/>
  <c r="N30" i="3" s="1"/>
  <c r="M38" i="3" a="1"/>
  <c r="M38" i="3" s="1"/>
  <c r="N38" i="3" s="1" a="1"/>
  <c r="N38" i="3" s="1"/>
  <c r="M6" i="3" a="1"/>
  <c r="M6" i="3" s="1"/>
  <c r="N6" i="3" s="1" a="1"/>
  <c r="N6" i="3" s="1"/>
  <c r="M7" i="3" a="1"/>
  <c r="M7" i="3" s="1"/>
  <c r="N7" i="3" s="1" a="1"/>
  <c r="N7" i="3" s="1"/>
  <c r="M15" i="3" a="1"/>
  <c r="M15" i="3" s="1"/>
  <c r="N15" i="3" s="1" a="1"/>
  <c r="N15" i="3" s="1"/>
  <c r="M23" i="3" a="1"/>
  <c r="M23" i="3" s="1"/>
  <c r="N23" i="3" s="1" a="1"/>
  <c r="N23" i="3" s="1"/>
  <c r="M8" i="3" a="1"/>
  <c r="M8" i="3" s="1"/>
  <c r="N8" i="3" s="1" a="1"/>
  <c r="N8" i="3" s="1"/>
  <c r="M16" i="3" a="1"/>
  <c r="M16" i="3" s="1"/>
  <c r="N16" i="3" s="1" a="1"/>
  <c r="N16" i="3" s="1"/>
  <c r="M24" i="3" a="1"/>
  <c r="M24" i="3" s="1"/>
  <c r="N24" i="3" s="1" a="1"/>
  <c r="N24" i="3" s="1"/>
  <c r="M32" i="3" a="1"/>
  <c r="M32" i="3" s="1"/>
  <c r="N32" i="3" s="1" a="1"/>
  <c r="N32" i="3" s="1"/>
  <c r="M40" i="3" a="1"/>
  <c r="M40" i="3" s="1"/>
  <c r="N40" i="3" s="1" a="1"/>
  <c r="N40" i="3" s="1"/>
  <c r="M41" i="3" a="1"/>
  <c r="M41" i="3" s="1"/>
  <c r="N41" i="3" s="1" a="1"/>
  <c r="N41" i="3" s="1"/>
  <c r="M9" i="3" a="1"/>
  <c r="M9" i="3" s="1"/>
  <c r="N9" i="3" s="1" a="1"/>
  <c r="N9" i="3" s="1"/>
  <c r="M17" i="3" a="1"/>
  <c r="M17" i="3" s="1"/>
  <c r="N17" i="3" s="1" a="1"/>
  <c r="N17" i="3" s="1"/>
  <c r="M25" i="3" a="1"/>
  <c r="M25" i="3" s="1"/>
  <c r="N25" i="3" s="1" a="1"/>
  <c r="N25" i="3" s="1"/>
  <c r="M33" i="3" a="1"/>
  <c r="M33" i="3" s="1"/>
  <c r="N33" i="3" s="1" a="1"/>
  <c r="N33" i="3" s="1"/>
  <c r="M39" i="3" a="1"/>
  <c r="M39" i="3" s="1"/>
  <c r="N39" i="3" s="1" a="1"/>
  <c r="N39" i="3" s="1"/>
  <c r="M10" i="3" a="1"/>
  <c r="M10" i="3" s="1"/>
  <c r="N10" i="3" s="1" a="1"/>
  <c r="N10" i="3" s="1"/>
  <c r="M18" i="3" a="1"/>
  <c r="M18" i="3" s="1"/>
  <c r="N18" i="3" s="1" a="1"/>
  <c r="N18" i="3" s="1"/>
  <c r="M26" i="3" a="1"/>
  <c r="M26" i="3" s="1"/>
  <c r="N26" i="3" s="1" a="1"/>
  <c r="N26" i="3" s="1"/>
  <c r="M34" i="3" a="1"/>
  <c r="M34" i="3" s="1"/>
  <c r="N34" i="3" s="1" a="1"/>
  <c r="N34" i="3" s="1"/>
  <c r="M42" i="3" a="1"/>
  <c r="M42" i="3" s="1"/>
  <c r="N42" i="3" s="1" a="1"/>
  <c r="N42" i="3" s="1"/>
  <c r="Z38" i="3"/>
  <c r="Z26" i="3"/>
  <c r="Z34" i="3"/>
  <c r="Z20" i="3"/>
  <c r="Z16" i="3"/>
  <c r="Z33" i="3"/>
  <c r="Z39" i="3"/>
  <c r="Z27" i="3"/>
  <c r="Z35" i="3"/>
  <c r="Z17" i="3"/>
  <c r="Z18" i="3"/>
  <c r="Z13" i="3"/>
  <c r="Z25" i="3"/>
  <c r="Z28" i="3"/>
  <c r="Z37" i="3"/>
  <c r="Z15" i="3"/>
  <c r="Z29" i="3"/>
  <c r="Z21" i="3"/>
  <c r="Z19" i="3"/>
  <c r="Z40" i="3"/>
  <c r="Z22" i="3"/>
  <c r="Z30" i="3"/>
  <c r="Z41" i="3"/>
  <c r="Z23" i="3"/>
  <c r="Z31" i="3"/>
  <c r="Z36" i="3"/>
  <c r="Z24" i="3"/>
  <c r="Z32" i="3"/>
  <c r="Z14" i="3"/>
  <c r="AE7" i="3"/>
  <c r="O26" i="3" l="1" a="1"/>
  <c r="O26" i="3" s="1"/>
  <c r="Q26" i="3" a="1"/>
  <c r="Q26" i="3" s="1"/>
  <c r="P26" i="3" a="1"/>
  <c r="P26" i="3" s="1"/>
  <c r="R26" i="3" a="1"/>
  <c r="R26" i="3" s="1"/>
  <c r="O41" i="3" a="1"/>
  <c r="O41" i="3" s="1"/>
  <c r="R41" i="3" a="1"/>
  <c r="R41" i="3" s="1"/>
  <c r="Q41" i="3" a="1"/>
  <c r="Q41" i="3" s="1"/>
  <c r="P41" i="3" a="1"/>
  <c r="P41" i="3" s="1"/>
  <c r="Q7" i="3" a="1"/>
  <c r="Q7" i="3" s="1"/>
  <c r="P7" i="3" a="1"/>
  <c r="P7" i="3" s="1"/>
  <c r="O7" i="3" a="1"/>
  <c r="O7" i="3" s="1"/>
  <c r="R7" i="3" a="1"/>
  <c r="R7" i="3" s="1"/>
  <c r="R21" i="3" a="1"/>
  <c r="R21" i="3" s="1"/>
  <c r="P21" i="3" a="1"/>
  <c r="P21" i="3" s="1"/>
  <c r="O21" i="3" a="1"/>
  <c r="O21" i="3" s="1"/>
  <c r="Q21" i="3" a="1"/>
  <c r="Q21" i="3" s="1"/>
  <c r="O4" i="3" a="1"/>
  <c r="O4" i="3" s="1"/>
  <c r="P4" i="3" a="1"/>
  <c r="P4" i="3" s="1"/>
  <c r="R4" i="3" a="1"/>
  <c r="R4" i="3" s="1"/>
  <c r="Q4" i="3" a="1"/>
  <c r="Q4" i="3" s="1"/>
  <c r="P70" i="3" a="1"/>
  <c r="P70" i="3" s="1"/>
  <c r="R70" i="3" a="1"/>
  <c r="R70" i="3" s="1"/>
  <c r="O70" i="3" a="1"/>
  <c r="O70" i="3" s="1"/>
  <c r="Q70" i="3" a="1"/>
  <c r="Q70" i="3" s="1"/>
  <c r="AB70" i="3" s="1"/>
  <c r="P45" i="3" a="1"/>
  <c r="P45" i="3" s="1"/>
  <c r="O45" i="3" a="1"/>
  <c r="O45" i="3" s="1"/>
  <c r="Q45" i="3" a="1"/>
  <c r="Q45" i="3" s="1"/>
  <c r="R45" i="3" a="1"/>
  <c r="R45" i="3" s="1"/>
  <c r="P46" i="3" a="1"/>
  <c r="P46" i="3" s="1"/>
  <c r="O46" i="3" a="1"/>
  <c r="O46" i="3" s="1"/>
  <c r="Q46" i="3" a="1"/>
  <c r="Q46" i="3" s="1"/>
  <c r="R46" i="3" a="1"/>
  <c r="R46" i="3" s="1"/>
  <c r="P44" i="3" a="1"/>
  <c r="P44" i="3" s="1"/>
  <c r="O44" i="3" a="1"/>
  <c r="O44" i="3" s="1"/>
  <c r="R44" i="3" a="1"/>
  <c r="R44" i="3" s="1"/>
  <c r="Q44" i="3" a="1"/>
  <c r="Q44" i="3" s="1"/>
  <c r="R54" i="3" a="1"/>
  <c r="R54" i="3" s="1"/>
  <c r="P54" i="3" a="1"/>
  <c r="P54" i="3" s="1"/>
  <c r="O54" i="3" a="1"/>
  <c r="O54" i="3" s="1"/>
  <c r="Q54" i="3" a="1"/>
  <c r="Q54" i="3" s="1"/>
  <c r="AB54" i="3" s="1"/>
  <c r="O43" i="3" a="1"/>
  <c r="O43" i="3" s="1"/>
  <c r="R43" i="3" a="1"/>
  <c r="R43" i="3" s="1"/>
  <c r="Q43" i="3" a="1"/>
  <c r="Q43" i="3" s="1"/>
  <c r="P43" i="3" a="1"/>
  <c r="P43" i="3" s="1"/>
  <c r="O98" i="3" a="1"/>
  <c r="O98" i="3" s="1"/>
  <c r="Q98" i="3" a="1"/>
  <c r="Q98" i="3" s="1"/>
  <c r="P98" i="3" a="1"/>
  <c r="P98" i="3" s="1"/>
  <c r="R98" i="3" a="1"/>
  <c r="R98" i="3" s="1"/>
  <c r="Q18" i="3" a="1"/>
  <c r="Q18" i="3" s="1"/>
  <c r="R18" i="3" a="1"/>
  <c r="R18" i="3" s="1"/>
  <c r="O18" i="3" a="1"/>
  <c r="O18" i="3" s="1"/>
  <c r="P18" i="3" a="1"/>
  <c r="P18" i="3" s="1"/>
  <c r="Q40" i="3" a="1"/>
  <c r="Q40" i="3" s="1"/>
  <c r="P40" i="3" a="1"/>
  <c r="P40" i="3" s="1"/>
  <c r="O40" i="3" a="1"/>
  <c r="O40" i="3" s="1"/>
  <c r="R40" i="3" a="1"/>
  <c r="R40" i="3" s="1"/>
  <c r="P6" i="3" a="1"/>
  <c r="P6" i="3" s="1"/>
  <c r="O6" i="3" a="1"/>
  <c r="O6" i="3" s="1"/>
  <c r="R6" i="3" a="1"/>
  <c r="R6" i="3" s="1"/>
  <c r="Q6" i="3" a="1"/>
  <c r="Q6" i="3" s="1"/>
  <c r="P13" i="3" a="1"/>
  <c r="P13" i="3" s="1"/>
  <c r="O13" i="3" a="1"/>
  <c r="O13" i="3" s="1"/>
  <c r="Q13" i="3" a="1"/>
  <c r="Q13" i="3" s="1"/>
  <c r="R13" i="3" a="1"/>
  <c r="R13" i="3" s="1"/>
  <c r="R35" i="3" a="1"/>
  <c r="R35" i="3" s="1"/>
  <c r="Q35" i="3" a="1"/>
  <c r="Q35" i="3" s="1"/>
  <c r="O35" i="3" a="1"/>
  <c r="O35" i="3" s="1"/>
  <c r="P35" i="3" a="1"/>
  <c r="P35" i="3" s="1"/>
  <c r="O89" i="3" a="1"/>
  <c r="O89" i="3" s="1"/>
  <c r="Q89" i="3" a="1"/>
  <c r="Q89" i="3" s="1"/>
  <c r="P89" i="3" a="1"/>
  <c r="P89" i="3" s="1"/>
  <c r="R89" i="3" a="1"/>
  <c r="R89" i="3" s="1"/>
  <c r="P101" i="3" a="1"/>
  <c r="P101" i="3" s="1"/>
  <c r="R101" i="3" a="1"/>
  <c r="R101" i="3" s="1"/>
  <c r="O101" i="3" a="1"/>
  <c r="O101" i="3" s="1"/>
  <c r="Q101" i="3" a="1"/>
  <c r="Q101" i="3" s="1"/>
  <c r="O81" i="3" a="1"/>
  <c r="O81" i="3" s="1"/>
  <c r="Q81" i="3" a="1"/>
  <c r="Q81" i="3" s="1"/>
  <c r="P81" i="3" a="1"/>
  <c r="P81" i="3" s="1"/>
  <c r="R81" i="3" a="1"/>
  <c r="R81" i="3" s="1"/>
  <c r="P100" i="3" a="1"/>
  <c r="P100" i="3" s="1"/>
  <c r="R100" i="3" a="1"/>
  <c r="R100" i="3" s="1"/>
  <c r="O100" i="3" a="1"/>
  <c r="O100" i="3" s="1"/>
  <c r="Q100" i="3" a="1"/>
  <c r="Q100" i="3" s="1"/>
  <c r="O97" i="3" a="1"/>
  <c r="O97" i="3" s="1"/>
  <c r="Q97" i="3" a="1"/>
  <c r="Q97" i="3" s="1"/>
  <c r="P97" i="3" a="1"/>
  <c r="P97" i="3" s="1"/>
  <c r="R97" i="3" a="1"/>
  <c r="R97" i="3" s="1"/>
  <c r="O99" i="3" a="1"/>
  <c r="O99" i="3" s="1"/>
  <c r="Q99" i="3" a="1"/>
  <c r="Q99" i="3" s="1"/>
  <c r="P99" i="3" a="1"/>
  <c r="P99" i="3" s="1"/>
  <c r="R99" i="3" a="1"/>
  <c r="R99" i="3" s="1"/>
  <c r="O73" i="3" a="1"/>
  <c r="O73" i="3" s="1"/>
  <c r="Q73" i="3" a="1"/>
  <c r="Q73" i="3" s="1"/>
  <c r="P73" i="3" a="1"/>
  <c r="P73" i="3" s="1"/>
  <c r="R73" i="3" a="1"/>
  <c r="R73" i="3" s="1"/>
  <c r="O90" i="3" a="1"/>
  <c r="O90" i="3" s="1"/>
  <c r="Q90" i="3" a="1"/>
  <c r="Q90" i="3" s="1"/>
  <c r="P90" i="3" a="1"/>
  <c r="P90" i="3" s="1"/>
  <c r="R90" i="3" a="1"/>
  <c r="R90" i="3" s="1"/>
  <c r="O10" i="3" a="1"/>
  <c r="O10" i="3" s="1"/>
  <c r="R10" i="3" a="1"/>
  <c r="R10" i="3" s="1"/>
  <c r="Q10" i="3" a="1"/>
  <c r="Q10" i="3" s="1"/>
  <c r="P10" i="3" a="1"/>
  <c r="P10" i="3" s="1"/>
  <c r="Q32" i="3" a="1"/>
  <c r="Q32" i="3" s="1"/>
  <c r="O32" i="3" a="1"/>
  <c r="O32" i="3" s="1"/>
  <c r="P32" i="3" a="1"/>
  <c r="P32" i="3" s="1"/>
  <c r="R32" i="3" a="1"/>
  <c r="R32" i="3" s="1"/>
  <c r="P38" i="3" a="1"/>
  <c r="P38" i="3" s="1"/>
  <c r="O38" i="3" a="1"/>
  <c r="O38" i="3" s="1"/>
  <c r="R38" i="3" a="1"/>
  <c r="R38" i="3" s="1"/>
  <c r="Q38" i="3" a="1"/>
  <c r="Q38" i="3" s="1"/>
  <c r="AB38" i="3" s="1"/>
  <c r="AI38" i="3" s="1"/>
  <c r="AJ38" i="3" s="1"/>
  <c r="P5" i="3" a="1"/>
  <c r="P5" i="3" s="1"/>
  <c r="O5" i="3" a="1"/>
  <c r="O5" i="3" s="1"/>
  <c r="R5" i="3" a="1"/>
  <c r="R5" i="3" s="1"/>
  <c r="Q5" i="3" a="1"/>
  <c r="Q5" i="3" s="1"/>
  <c r="AB5" i="3" s="1"/>
  <c r="O27" i="3" a="1"/>
  <c r="O27" i="3" s="1"/>
  <c r="Q27" i="3" a="1"/>
  <c r="Q27" i="3" s="1"/>
  <c r="P27" i="3" a="1"/>
  <c r="P27" i="3" s="1"/>
  <c r="R27" i="3" a="1"/>
  <c r="R27" i="3" s="1"/>
  <c r="O57" i="3" a="1"/>
  <c r="O57" i="3" s="1"/>
  <c r="Q57" i="3" a="1"/>
  <c r="Q57" i="3" s="1"/>
  <c r="P57" i="3" a="1"/>
  <c r="P57" i="3" s="1"/>
  <c r="R57" i="3" a="1"/>
  <c r="R57" i="3" s="1"/>
  <c r="P93" i="3" a="1"/>
  <c r="P93" i="3" s="1"/>
  <c r="R93" i="3" a="1"/>
  <c r="R93" i="3" s="1"/>
  <c r="O93" i="3" a="1"/>
  <c r="O93" i="3" s="1"/>
  <c r="Q93" i="3" a="1"/>
  <c r="Q93" i="3" s="1"/>
  <c r="AB93" i="3" s="1"/>
  <c r="Q49" i="3" a="1"/>
  <c r="Q49" i="3" s="1"/>
  <c r="R49" i="3" a="1"/>
  <c r="R49" i="3" s="1"/>
  <c r="O49" i="3" a="1"/>
  <c r="O49" i="3" s="1"/>
  <c r="P49" i="3" a="1"/>
  <c r="P49" i="3" s="1"/>
  <c r="P92" i="3" a="1"/>
  <c r="P92" i="3" s="1"/>
  <c r="R92" i="3" a="1"/>
  <c r="R92" i="3" s="1"/>
  <c r="O92" i="3" a="1"/>
  <c r="O92" i="3" s="1"/>
  <c r="Q92" i="3" a="1"/>
  <c r="Q92" i="3" s="1"/>
  <c r="Q65" i="3" a="1"/>
  <c r="Q65" i="3" s="1"/>
  <c r="O65" i="3" a="1"/>
  <c r="O65" i="3" s="1"/>
  <c r="P65" i="3" a="1"/>
  <c r="P65" i="3" s="1"/>
  <c r="R65" i="3" a="1"/>
  <c r="R65" i="3" s="1"/>
  <c r="O91" i="3" a="1"/>
  <c r="O91" i="3" s="1"/>
  <c r="Q91" i="3" a="1"/>
  <c r="Q91" i="3" s="1"/>
  <c r="P91" i="3" a="1"/>
  <c r="P91" i="3" s="1"/>
  <c r="R91" i="3" a="1"/>
  <c r="R91" i="3" s="1"/>
  <c r="Q104" i="3" a="1"/>
  <c r="Q104" i="3" s="1"/>
  <c r="P104" i="3" a="1"/>
  <c r="P104" i="3" s="1"/>
  <c r="R104" i="3" a="1"/>
  <c r="R104" i="3" s="1"/>
  <c r="O104" i="3" a="1"/>
  <c r="O104" i="3" s="1"/>
  <c r="O82" i="3" a="1"/>
  <c r="O82" i="3" s="1"/>
  <c r="Q82" i="3" a="1"/>
  <c r="Q82" i="3" s="1"/>
  <c r="P82" i="3" a="1"/>
  <c r="P82" i="3" s="1"/>
  <c r="R82" i="3" a="1"/>
  <c r="R82" i="3" s="1"/>
  <c r="Q39" i="3" a="1"/>
  <c r="Q39" i="3" s="1"/>
  <c r="P39" i="3" a="1"/>
  <c r="P39" i="3" s="1"/>
  <c r="O39" i="3" a="1"/>
  <c r="O39" i="3" s="1"/>
  <c r="R39" i="3" a="1"/>
  <c r="R39" i="3" s="1"/>
  <c r="Q24" i="3" a="1"/>
  <c r="Q24" i="3" s="1"/>
  <c r="R24" i="3" a="1"/>
  <c r="R24" i="3" s="1"/>
  <c r="P24" i="3" a="1"/>
  <c r="P24" i="3" s="1"/>
  <c r="O24" i="3" a="1"/>
  <c r="O24" i="3" s="1"/>
  <c r="P30" i="3" a="1"/>
  <c r="P30" i="3" s="1"/>
  <c r="R30" i="3" a="1"/>
  <c r="R30" i="3" s="1"/>
  <c r="O30" i="3" a="1"/>
  <c r="O30" i="3" s="1"/>
  <c r="Q30" i="3" a="1"/>
  <c r="Q30" i="3" s="1"/>
  <c r="Q31" i="3" a="1"/>
  <c r="Q31" i="3" s="1"/>
  <c r="O31" i="3" a="1"/>
  <c r="O31" i="3" s="1"/>
  <c r="P31" i="3" a="1"/>
  <c r="P31" i="3" s="1"/>
  <c r="R31" i="3" a="1"/>
  <c r="R31" i="3" s="1"/>
  <c r="Q19" i="3" a="1"/>
  <c r="Q19" i="3" s="1"/>
  <c r="AB19" i="3" s="1"/>
  <c r="AI19" i="3" s="1"/>
  <c r="R19" i="3" a="1"/>
  <c r="R19" i="3" s="1"/>
  <c r="O19" i="3" a="1"/>
  <c r="O19" i="3" s="1"/>
  <c r="AG19" i="3" s="1"/>
  <c r="P19" i="3" a="1"/>
  <c r="P19" i="3" s="1"/>
  <c r="Q88" i="3" a="1"/>
  <c r="Q88" i="3" s="1"/>
  <c r="P88" i="3" a="1"/>
  <c r="P88" i="3" s="1"/>
  <c r="R88" i="3" a="1"/>
  <c r="R88" i="3" s="1"/>
  <c r="O88" i="3" a="1"/>
  <c r="O88" i="3" s="1"/>
  <c r="AG88" i="3" s="1"/>
  <c r="P85" i="3" a="1"/>
  <c r="P85" i="3" s="1"/>
  <c r="R85" i="3" a="1"/>
  <c r="R85" i="3" s="1"/>
  <c r="O85" i="3" a="1"/>
  <c r="O85" i="3" s="1"/>
  <c r="Q85" i="3" a="1"/>
  <c r="Q85" i="3" s="1"/>
  <c r="Q96" i="3" a="1"/>
  <c r="Q96" i="3" s="1"/>
  <c r="P96" i="3" a="1"/>
  <c r="P96" i="3" s="1"/>
  <c r="R96" i="3" a="1"/>
  <c r="R96" i="3" s="1"/>
  <c r="O96" i="3" a="1"/>
  <c r="O96" i="3" s="1"/>
  <c r="P84" i="3" a="1"/>
  <c r="P84" i="3" s="1"/>
  <c r="R84" i="3" a="1"/>
  <c r="R84" i="3" s="1"/>
  <c r="O84" i="3" a="1"/>
  <c r="O84" i="3" s="1"/>
  <c r="Q84" i="3" a="1"/>
  <c r="Q84" i="3" s="1"/>
  <c r="Q80" i="3" a="1"/>
  <c r="Q80" i="3" s="1"/>
  <c r="P80" i="3" a="1"/>
  <c r="P80" i="3" s="1"/>
  <c r="R80" i="3" a="1"/>
  <c r="R80" i="3" s="1"/>
  <c r="O80" i="3" a="1"/>
  <c r="O80" i="3" s="1"/>
  <c r="AG80" i="3" s="1"/>
  <c r="O83" i="3" a="1"/>
  <c r="O83" i="3" s="1"/>
  <c r="AG83" i="3" s="1"/>
  <c r="Q83" i="3" a="1"/>
  <c r="Q83" i="3" s="1"/>
  <c r="P83" i="3" a="1"/>
  <c r="P83" i="3" s="1"/>
  <c r="R83" i="3" a="1"/>
  <c r="R83" i="3" s="1"/>
  <c r="Q72" i="3" a="1"/>
  <c r="Q72" i="3" s="1"/>
  <c r="P72" i="3" a="1"/>
  <c r="P72" i="3" s="1"/>
  <c r="R72" i="3" a="1"/>
  <c r="R72" i="3" s="1"/>
  <c r="O72" i="3" a="1"/>
  <c r="O72" i="3" s="1"/>
  <c r="AG72" i="3" s="1"/>
  <c r="O74" i="3" a="1"/>
  <c r="O74" i="3" s="1"/>
  <c r="Q74" i="3" a="1"/>
  <c r="Q74" i="3" s="1"/>
  <c r="P74" i="3" a="1"/>
  <c r="P74" i="3" s="1"/>
  <c r="R74" i="3" a="1"/>
  <c r="R74" i="3" s="1"/>
  <c r="Q33" i="3" a="1"/>
  <c r="Q33" i="3" s="1"/>
  <c r="O33" i="3" a="1"/>
  <c r="O33" i="3" s="1"/>
  <c r="P33" i="3" a="1"/>
  <c r="P33" i="3" s="1"/>
  <c r="R33" i="3" a="1"/>
  <c r="R33" i="3" s="1"/>
  <c r="Q16" i="3" a="1"/>
  <c r="Q16" i="3" s="1"/>
  <c r="AB16" i="3" s="1"/>
  <c r="AI16" i="3" s="1"/>
  <c r="R16" i="3" a="1"/>
  <c r="R16" i="3" s="1"/>
  <c r="O16" i="3" a="1"/>
  <c r="O16" i="3" s="1"/>
  <c r="P16" i="3" a="1"/>
  <c r="P16" i="3" s="1"/>
  <c r="R22" i="3" a="1"/>
  <c r="R22" i="3" s="1"/>
  <c r="P22" i="3" a="1"/>
  <c r="P22" i="3" s="1"/>
  <c r="O22" i="3" a="1"/>
  <c r="O22" i="3" s="1"/>
  <c r="Q22" i="3" a="1"/>
  <c r="Q22" i="3" s="1"/>
  <c r="O36" i="3" a="1"/>
  <c r="O36" i="3" s="1"/>
  <c r="P36" i="3" a="1"/>
  <c r="P36" i="3" s="1"/>
  <c r="R36" i="3" a="1"/>
  <c r="R36" i="3" s="1"/>
  <c r="Q36" i="3" a="1"/>
  <c r="Q36" i="3" s="1"/>
  <c r="O11" i="3" a="1"/>
  <c r="O11" i="3" s="1"/>
  <c r="R11" i="3" a="1"/>
  <c r="R11" i="3" s="1"/>
  <c r="Q11" i="3" a="1"/>
  <c r="Q11" i="3" s="1"/>
  <c r="P11" i="3" a="1"/>
  <c r="P11" i="3" s="1"/>
  <c r="Q56" i="3" a="1"/>
  <c r="Q56" i="3" s="1"/>
  <c r="R56" i="3" a="1"/>
  <c r="R56" i="3" s="1"/>
  <c r="P56" i="3" a="1"/>
  <c r="P56" i="3" s="1"/>
  <c r="O56" i="3" a="1"/>
  <c r="O56" i="3" s="1"/>
  <c r="P77" i="3" a="1"/>
  <c r="P77" i="3" s="1"/>
  <c r="R77" i="3" a="1"/>
  <c r="R77" i="3" s="1"/>
  <c r="O77" i="3" a="1"/>
  <c r="O77" i="3" s="1"/>
  <c r="Q77" i="3" a="1"/>
  <c r="Q77" i="3" s="1"/>
  <c r="Q64" i="3" a="1"/>
  <c r="Q64" i="3" s="1"/>
  <c r="O64" i="3" a="1"/>
  <c r="O64" i="3" s="1"/>
  <c r="P64" i="3" a="1"/>
  <c r="P64" i="3" s="1"/>
  <c r="R64" i="3" a="1"/>
  <c r="R64" i="3" s="1"/>
  <c r="P76" i="3" a="1"/>
  <c r="P76" i="3" s="1"/>
  <c r="R76" i="3" a="1"/>
  <c r="R76" i="3" s="1"/>
  <c r="O76" i="3" a="1"/>
  <c r="O76" i="3" s="1"/>
  <c r="Q76" i="3" a="1"/>
  <c r="Q76" i="3" s="1"/>
  <c r="AB76" i="3" s="1"/>
  <c r="Q48" i="3" a="1"/>
  <c r="Q48" i="3" s="1"/>
  <c r="AB48" i="3" s="1"/>
  <c r="R48" i="3" a="1"/>
  <c r="R48" i="3" s="1"/>
  <c r="O48" i="3" a="1"/>
  <c r="O48" i="3" s="1"/>
  <c r="P48" i="3" a="1"/>
  <c r="P48" i="3" s="1"/>
  <c r="O75" i="3" a="1"/>
  <c r="O75" i="3" s="1"/>
  <c r="Q75" i="3" a="1"/>
  <c r="Q75" i="3" s="1"/>
  <c r="P75" i="3" a="1"/>
  <c r="P75" i="3" s="1"/>
  <c r="R75" i="3" a="1"/>
  <c r="R75" i="3" s="1"/>
  <c r="Q79" i="3" a="1"/>
  <c r="Q79" i="3" s="1"/>
  <c r="AB79" i="3" s="1"/>
  <c r="P79" i="3" a="1"/>
  <c r="P79" i="3" s="1"/>
  <c r="R79" i="3" a="1"/>
  <c r="R79" i="3" s="1"/>
  <c r="O79" i="3" a="1"/>
  <c r="O79" i="3" s="1"/>
  <c r="Q66" i="3" a="1"/>
  <c r="Q66" i="3" s="1"/>
  <c r="O66" i="3" a="1"/>
  <c r="O66" i="3" s="1"/>
  <c r="P66" i="3" a="1"/>
  <c r="P66" i="3" s="1"/>
  <c r="R66" i="3" a="1"/>
  <c r="R66" i="3" s="1"/>
  <c r="O25" i="3" a="1"/>
  <c r="O25" i="3" s="1"/>
  <c r="AG25" i="3" s="1"/>
  <c r="Q25" i="3" a="1"/>
  <c r="Q25" i="3" s="1"/>
  <c r="P25" i="3" a="1"/>
  <c r="P25" i="3" s="1"/>
  <c r="R25" i="3" a="1"/>
  <c r="R25" i="3" s="1"/>
  <c r="Q8" i="3" a="1"/>
  <c r="Q8" i="3" s="1"/>
  <c r="P8" i="3" a="1"/>
  <c r="P8" i="3" s="1"/>
  <c r="O8" i="3" a="1"/>
  <c r="O8" i="3" s="1"/>
  <c r="R8" i="3" a="1"/>
  <c r="R8" i="3" s="1"/>
  <c r="P14" i="3" a="1"/>
  <c r="P14" i="3" s="1"/>
  <c r="O14" i="3" a="1"/>
  <c r="O14" i="3" s="1"/>
  <c r="Q14" i="3" a="1"/>
  <c r="Q14" i="3" s="1"/>
  <c r="R14" i="3" a="1"/>
  <c r="R14" i="3" s="1"/>
  <c r="P28" i="3" a="1"/>
  <c r="P28" i="3" s="1"/>
  <c r="R28" i="3" a="1"/>
  <c r="R28" i="3" s="1"/>
  <c r="O28" i="3" a="1"/>
  <c r="O28" i="3" s="1"/>
  <c r="Q28" i="3" a="1"/>
  <c r="Q28" i="3" s="1"/>
  <c r="AB28" i="3" s="1"/>
  <c r="AI28" i="3" s="1"/>
  <c r="Q95" i="3" a="1"/>
  <c r="Q95" i="3" s="1"/>
  <c r="P95" i="3" a="1"/>
  <c r="P95" i="3" s="1"/>
  <c r="R95" i="3" a="1"/>
  <c r="R95" i="3" s="1"/>
  <c r="O95" i="3" a="1"/>
  <c r="O95" i="3" s="1"/>
  <c r="P69" i="3" a="1"/>
  <c r="P69" i="3" s="1"/>
  <c r="R69" i="3" a="1"/>
  <c r="R69" i="3" s="1"/>
  <c r="O69" i="3" a="1"/>
  <c r="O69" i="3" s="1"/>
  <c r="Q69" i="3" a="1"/>
  <c r="Q69" i="3" s="1"/>
  <c r="AB69" i="3" s="1"/>
  <c r="Q87" i="3" a="1"/>
  <c r="Q87" i="3" s="1"/>
  <c r="AB87" i="3" s="1"/>
  <c r="P87" i="3" a="1"/>
  <c r="P87" i="3" s="1"/>
  <c r="R87" i="3" a="1"/>
  <c r="R87" i="3" s="1"/>
  <c r="O87" i="3" a="1"/>
  <c r="O87" i="3" s="1"/>
  <c r="O68" i="3" a="1"/>
  <c r="O68" i="3" s="1"/>
  <c r="P68" i="3" a="1"/>
  <c r="P68" i="3" s="1"/>
  <c r="R68" i="3" a="1"/>
  <c r="R68" i="3" s="1"/>
  <c r="Q68" i="3" a="1"/>
  <c r="Q68" i="3" s="1"/>
  <c r="Q103" i="3" a="1"/>
  <c r="Q103" i="3" s="1"/>
  <c r="AB103" i="3" s="1"/>
  <c r="P103" i="3" a="1"/>
  <c r="P103" i="3" s="1"/>
  <c r="R103" i="3" a="1"/>
  <c r="R103" i="3" s="1"/>
  <c r="O103" i="3" a="1"/>
  <c r="O103" i="3" s="1"/>
  <c r="Q67" i="3" a="1"/>
  <c r="Q67" i="3" s="1"/>
  <c r="O67" i="3" a="1"/>
  <c r="O67" i="3" s="1"/>
  <c r="P67" i="3" a="1"/>
  <c r="P67" i="3" s="1"/>
  <c r="R67" i="3" a="1"/>
  <c r="R67" i="3" s="1"/>
  <c r="Q71" i="3" a="1"/>
  <c r="Q71" i="3" s="1"/>
  <c r="P71" i="3" a="1"/>
  <c r="P71" i="3" s="1"/>
  <c r="R71" i="3" a="1"/>
  <c r="R71" i="3" s="1"/>
  <c r="O71" i="3" a="1"/>
  <c r="O71" i="3" s="1"/>
  <c r="O58" i="3" a="1"/>
  <c r="O58" i="3" s="1"/>
  <c r="Q58" i="3" a="1"/>
  <c r="Q58" i="3" s="1"/>
  <c r="P58" i="3" a="1"/>
  <c r="P58" i="3" s="1"/>
  <c r="R58" i="3" a="1"/>
  <c r="R58" i="3" s="1"/>
  <c r="O42" i="3" a="1"/>
  <c r="O42" i="3" s="1"/>
  <c r="AG42" i="3" s="1"/>
  <c r="R42" i="3" a="1"/>
  <c r="R42" i="3" s="1"/>
  <c r="Q42" i="3" a="1"/>
  <c r="Q42" i="3" s="1"/>
  <c r="P42" i="3" a="1"/>
  <c r="P42" i="3" s="1"/>
  <c r="Q17" i="3" a="1"/>
  <c r="Q17" i="3" s="1"/>
  <c r="R17" i="3" a="1"/>
  <c r="R17" i="3" s="1"/>
  <c r="O17" i="3" a="1"/>
  <c r="O17" i="3" s="1"/>
  <c r="P17" i="3" a="1"/>
  <c r="P17" i="3" s="1"/>
  <c r="Q23" i="3" a="1"/>
  <c r="Q23" i="3" s="1"/>
  <c r="R23" i="3" a="1"/>
  <c r="R23" i="3" s="1"/>
  <c r="P23" i="3" a="1"/>
  <c r="P23" i="3" s="1"/>
  <c r="O23" i="3" a="1"/>
  <c r="O23" i="3" s="1"/>
  <c r="P37" i="3" a="1"/>
  <c r="P37" i="3" s="1"/>
  <c r="O37" i="3" a="1"/>
  <c r="O37" i="3" s="1"/>
  <c r="R37" i="3" a="1"/>
  <c r="R37" i="3" s="1"/>
  <c r="Q37" i="3" a="1"/>
  <c r="Q37" i="3" s="1"/>
  <c r="AB37" i="3" s="1"/>
  <c r="AI37" i="3" s="1"/>
  <c r="AJ37" i="3" s="1"/>
  <c r="O20" i="3" a="1"/>
  <c r="O20" i="3" s="1"/>
  <c r="AG20" i="3" s="1"/>
  <c r="P20" i="3" a="1"/>
  <c r="P20" i="3" s="1"/>
  <c r="Q20" i="3" a="1"/>
  <c r="Q20" i="3" s="1"/>
  <c r="R20" i="3" a="1"/>
  <c r="R20" i="3" s="1"/>
  <c r="Q47" i="3" a="1"/>
  <c r="Q47" i="3" s="1"/>
  <c r="R47" i="3" a="1"/>
  <c r="R47" i="3" s="1"/>
  <c r="O47" i="3" a="1"/>
  <c r="O47" i="3" s="1"/>
  <c r="P47" i="3" a="1"/>
  <c r="P47" i="3" s="1"/>
  <c r="P61" i="3" a="1"/>
  <c r="P61" i="3" s="1"/>
  <c r="R61" i="3" a="1"/>
  <c r="R61" i="3" s="1"/>
  <c r="O61" i="3" a="1"/>
  <c r="O61" i="3" s="1"/>
  <c r="Q61" i="3" a="1"/>
  <c r="Q61" i="3" s="1"/>
  <c r="AB61" i="3" s="1"/>
  <c r="Q55" i="3" a="1"/>
  <c r="Q55" i="3" s="1"/>
  <c r="R55" i="3" a="1"/>
  <c r="R55" i="3" s="1"/>
  <c r="P55" i="3" a="1"/>
  <c r="P55" i="3" s="1"/>
  <c r="O55" i="3" a="1"/>
  <c r="O55" i="3" s="1"/>
  <c r="P60" i="3" a="1"/>
  <c r="P60" i="3" s="1"/>
  <c r="R60" i="3" a="1"/>
  <c r="R60" i="3" s="1"/>
  <c r="O60" i="3" a="1"/>
  <c r="O60" i="3" s="1"/>
  <c r="Q60" i="3" a="1"/>
  <c r="Q60" i="3" s="1"/>
  <c r="AB60" i="3" s="1"/>
  <c r="Q63" i="3" a="1"/>
  <c r="Q63" i="3" s="1"/>
  <c r="O63" i="3" a="1"/>
  <c r="O63" i="3" s="1"/>
  <c r="P63" i="3" a="1"/>
  <c r="P63" i="3" s="1"/>
  <c r="R63" i="3" a="1"/>
  <c r="R63" i="3" s="1"/>
  <c r="O59" i="3" a="1"/>
  <c r="O59" i="3" s="1"/>
  <c r="Q59" i="3" a="1"/>
  <c r="Q59" i="3" s="1"/>
  <c r="P59" i="3" a="1"/>
  <c r="P59" i="3" s="1"/>
  <c r="R59" i="3" a="1"/>
  <c r="R59" i="3" s="1"/>
  <c r="P102" i="3" a="1"/>
  <c r="P102" i="3" s="1"/>
  <c r="R102" i="3" a="1"/>
  <c r="R102" i="3" s="1"/>
  <c r="O102" i="3" a="1"/>
  <c r="O102" i="3" s="1"/>
  <c r="AG102" i="3" s="1"/>
  <c r="Q102" i="3" a="1"/>
  <c r="Q102" i="3" s="1"/>
  <c r="AB102" i="3" s="1"/>
  <c r="AI102" i="3" s="1"/>
  <c r="Q50" i="3" a="1"/>
  <c r="Q50" i="3" s="1"/>
  <c r="AB50" i="3" s="1"/>
  <c r="R50" i="3" a="1"/>
  <c r="R50" i="3" s="1"/>
  <c r="O50" i="3" a="1"/>
  <c r="O50" i="3" s="1"/>
  <c r="P50" i="3" a="1"/>
  <c r="P50" i="3" s="1"/>
  <c r="R34" i="3" a="1"/>
  <c r="R34" i="3" s="1"/>
  <c r="Q34" i="3" a="1"/>
  <c r="Q34" i="3" s="1"/>
  <c r="O34" i="3" a="1"/>
  <c r="O34" i="3" s="1"/>
  <c r="P34" i="3" a="1"/>
  <c r="P34" i="3" s="1"/>
  <c r="O9" i="3" a="1"/>
  <c r="O9" i="3" s="1"/>
  <c r="AG9" i="3" s="1"/>
  <c r="R9" i="3" a="1"/>
  <c r="R9" i="3" s="1"/>
  <c r="Q9" i="3" a="1"/>
  <c r="Q9" i="3" s="1"/>
  <c r="P9" i="3" a="1"/>
  <c r="P9" i="3" s="1"/>
  <c r="Q15" i="3" a="1"/>
  <c r="Q15" i="3" s="1"/>
  <c r="R15" i="3" a="1"/>
  <c r="R15" i="3" s="1"/>
  <c r="O15" i="3" a="1"/>
  <c r="O15" i="3" s="1"/>
  <c r="P15" i="3" a="1"/>
  <c r="P15" i="3" s="1"/>
  <c r="P29" i="3" a="1"/>
  <c r="P29" i="3" s="1"/>
  <c r="R29" i="3" a="1"/>
  <c r="R29" i="3" s="1"/>
  <c r="O29" i="3" a="1"/>
  <c r="O29" i="3" s="1"/>
  <c r="Q29" i="3" a="1"/>
  <c r="Q29" i="3" s="1"/>
  <c r="P12" i="3" a="1"/>
  <c r="P12" i="3" s="1"/>
  <c r="O12" i="3" a="1"/>
  <c r="O12" i="3" s="1"/>
  <c r="R12" i="3" a="1"/>
  <c r="R12" i="3" s="1"/>
  <c r="AA12" i="3" s="1"/>
  <c r="Q12" i="3" a="1"/>
  <c r="Q12" i="3" s="1"/>
  <c r="P86" i="3" a="1"/>
  <c r="P86" i="3" s="1"/>
  <c r="R86" i="3" a="1"/>
  <c r="R86" i="3" s="1"/>
  <c r="O86" i="3" a="1"/>
  <c r="O86" i="3" s="1"/>
  <c r="Q86" i="3" a="1"/>
  <c r="Q86" i="3" s="1"/>
  <c r="AB86" i="3" s="1"/>
  <c r="R53" i="3" a="1"/>
  <c r="R53" i="3" s="1"/>
  <c r="P53" i="3" a="1"/>
  <c r="P53" i="3" s="1"/>
  <c r="O53" i="3" a="1"/>
  <c r="O53" i="3" s="1"/>
  <c r="Q53" i="3" a="1"/>
  <c r="Q53" i="3" s="1"/>
  <c r="AB53" i="3" s="1"/>
  <c r="P78" i="3" a="1"/>
  <c r="P78" i="3" s="1"/>
  <c r="R78" i="3" a="1"/>
  <c r="R78" i="3" s="1"/>
  <c r="O78" i="3" a="1"/>
  <c r="O78" i="3" s="1"/>
  <c r="Q78" i="3" a="1"/>
  <c r="Q78" i="3" s="1"/>
  <c r="AB78" i="3" s="1"/>
  <c r="O52" i="3" a="1"/>
  <c r="O52" i="3" s="1"/>
  <c r="P52" i="3" a="1"/>
  <c r="P52" i="3" s="1"/>
  <c r="Q52" i="3" a="1"/>
  <c r="Q52" i="3" s="1"/>
  <c r="AB52" i="3" s="1"/>
  <c r="R52" i="3" a="1"/>
  <c r="R52" i="3" s="1"/>
  <c r="P94" i="3" a="1"/>
  <c r="P94" i="3" s="1"/>
  <c r="Z94" i="3" s="1"/>
  <c r="R94" i="3" a="1"/>
  <c r="R94" i="3" s="1"/>
  <c r="O94" i="3" a="1"/>
  <c r="O94" i="3" s="1"/>
  <c r="Q94" i="3" a="1"/>
  <c r="Q94" i="3" s="1"/>
  <c r="Q51" i="3" a="1"/>
  <c r="Q51" i="3" s="1"/>
  <c r="R51" i="3" a="1"/>
  <c r="R51" i="3" s="1"/>
  <c r="O51" i="3" a="1"/>
  <c r="O51" i="3" s="1"/>
  <c r="AG51" i="3" s="1"/>
  <c r="P51" i="3" a="1"/>
  <c r="P51" i="3" s="1"/>
  <c r="P62" i="3" a="1"/>
  <c r="P62" i="3" s="1"/>
  <c r="R62" i="3" a="1"/>
  <c r="R62" i="3" s="1"/>
  <c r="O62" i="3" a="1"/>
  <c r="O62" i="3" s="1"/>
  <c r="Q62" i="3" a="1"/>
  <c r="Q62" i="3" s="1"/>
  <c r="AB62" i="3" s="1"/>
  <c r="R19" i="14" a="1"/>
  <c r="R19" i="14" s="1"/>
  <c r="S19" i="14" a="1"/>
  <c r="S19" i="14" s="1"/>
  <c r="Z70" i="3"/>
  <c r="AG70" i="3"/>
  <c r="AB45" i="3"/>
  <c r="AI45" i="3" s="1"/>
  <c r="Z45" i="3"/>
  <c r="AG45" i="3"/>
  <c r="AG46" i="3"/>
  <c r="AB46" i="3"/>
  <c r="Z46" i="3"/>
  <c r="Z44" i="3"/>
  <c r="AB44" i="3"/>
  <c r="AI44" i="3" s="1"/>
  <c r="AG44" i="3"/>
  <c r="Z54" i="3"/>
  <c r="AG54" i="3"/>
  <c r="Z43" i="3"/>
  <c r="AB43" i="3"/>
  <c r="AG43" i="3"/>
  <c r="AB98" i="3"/>
  <c r="Z98" i="3"/>
  <c r="AG98" i="3"/>
  <c r="S17" i="14" a="1"/>
  <c r="S17" i="14" s="1"/>
  <c r="R17" i="14" a="1"/>
  <c r="R17" i="14" s="1"/>
  <c r="Z89" i="3"/>
  <c r="AG89" i="3"/>
  <c r="AB89" i="3"/>
  <c r="AB101" i="3"/>
  <c r="Z101" i="3"/>
  <c r="AG101" i="3"/>
  <c r="AB81" i="3"/>
  <c r="Z81" i="3"/>
  <c r="AG81" i="3"/>
  <c r="AB100" i="3"/>
  <c r="AG100" i="3"/>
  <c r="Z100" i="3"/>
  <c r="AB97" i="3"/>
  <c r="AG97" i="3"/>
  <c r="Z97" i="3"/>
  <c r="AB99" i="3"/>
  <c r="AG99" i="3"/>
  <c r="Z99" i="3"/>
  <c r="Z73" i="3"/>
  <c r="AG73" i="3"/>
  <c r="AB73" i="3"/>
  <c r="Z90" i="3"/>
  <c r="AB90" i="3"/>
  <c r="AG90" i="3"/>
  <c r="R16" i="14" a="1"/>
  <c r="R16" i="14" s="1"/>
  <c r="S16" i="14" a="1"/>
  <c r="S16" i="14" s="1"/>
  <c r="Z57" i="3"/>
  <c r="AG57" i="3"/>
  <c r="AB57" i="3"/>
  <c r="AG93" i="3"/>
  <c r="Z93" i="3"/>
  <c r="AG49" i="3"/>
  <c r="AB49" i="3"/>
  <c r="Z49" i="3"/>
  <c r="AB92" i="3"/>
  <c r="Z92" i="3"/>
  <c r="AG92" i="3"/>
  <c r="Z65" i="3"/>
  <c r="AG65" i="3"/>
  <c r="AB65" i="3"/>
  <c r="Z91" i="3"/>
  <c r="AG91" i="3"/>
  <c r="AB91" i="3"/>
  <c r="AG104" i="3"/>
  <c r="AB104" i="3"/>
  <c r="Z104" i="3"/>
  <c r="AB82" i="3"/>
  <c r="AI82" i="3" s="1"/>
  <c r="Z82" i="3"/>
  <c r="AG82" i="3"/>
  <c r="S23" i="14" a="1"/>
  <c r="S23" i="14" s="1"/>
  <c r="R23" i="14" a="1"/>
  <c r="R23" i="14" s="1"/>
  <c r="Z88" i="3"/>
  <c r="AB88" i="3"/>
  <c r="AG85" i="3"/>
  <c r="AB85" i="3"/>
  <c r="Z85" i="3"/>
  <c r="AB96" i="3"/>
  <c r="AG96" i="3"/>
  <c r="Z96" i="3"/>
  <c r="AB84" i="3"/>
  <c r="Z84" i="3"/>
  <c r="AG84" i="3"/>
  <c r="Z80" i="3"/>
  <c r="AB80" i="3"/>
  <c r="AB83" i="3"/>
  <c r="AI83" i="3" s="1"/>
  <c r="AJ83" i="3" s="1"/>
  <c r="Z83" i="3"/>
  <c r="Z72" i="3"/>
  <c r="AB72" i="3"/>
  <c r="Z74" i="3"/>
  <c r="AB74" i="3"/>
  <c r="AG74" i="3"/>
  <c r="S5" i="14" a="1"/>
  <c r="S5" i="14" s="1"/>
  <c r="AA88" i="3" s="1"/>
  <c r="R5" i="14" a="1"/>
  <c r="R5" i="14" s="1"/>
  <c r="AB56" i="3"/>
  <c r="AI56" i="3" s="1"/>
  <c r="Z56" i="3"/>
  <c r="AG56" i="3"/>
  <c r="Z77" i="3"/>
  <c r="AG77" i="3"/>
  <c r="AB77" i="3"/>
  <c r="Z64" i="3"/>
  <c r="AG64" i="3"/>
  <c r="AB64" i="3"/>
  <c r="AI64" i="3" s="1"/>
  <c r="AJ64" i="3" s="1"/>
  <c r="AG76" i="3"/>
  <c r="Z76" i="3"/>
  <c r="Z48" i="3"/>
  <c r="AG48" i="3"/>
  <c r="Z75" i="3"/>
  <c r="AB75" i="3"/>
  <c r="AG75" i="3"/>
  <c r="AG79" i="3"/>
  <c r="Z79" i="3"/>
  <c r="AB66" i="3"/>
  <c r="Z66" i="3"/>
  <c r="AG66" i="3"/>
  <c r="R25" i="14" a="1"/>
  <c r="R25" i="14" s="1"/>
  <c r="R22" i="14" a="1"/>
  <c r="R22" i="14" s="1"/>
  <c r="S22" i="14" a="1"/>
  <c r="S22" i="14" s="1"/>
  <c r="Z95" i="3"/>
  <c r="AG95" i="3"/>
  <c r="AB95" i="3"/>
  <c r="AI95" i="3" s="1"/>
  <c r="AG69" i="3"/>
  <c r="Z69" i="3"/>
  <c r="AG87" i="3"/>
  <c r="Z87" i="3"/>
  <c r="AB68" i="3"/>
  <c r="Z68" i="3"/>
  <c r="AG68" i="3"/>
  <c r="AG103" i="3"/>
  <c r="Z103" i="3"/>
  <c r="AB67" i="3"/>
  <c r="AI67" i="3" s="1"/>
  <c r="AG67" i="3"/>
  <c r="AB71" i="3"/>
  <c r="Z71" i="3"/>
  <c r="AG71" i="3"/>
  <c r="AB58" i="3"/>
  <c r="Z58" i="3"/>
  <c r="AG58" i="3"/>
  <c r="R20" i="14" a="1"/>
  <c r="R20" i="14" s="1"/>
  <c r="S20" i="14" a="1"/>
  <c r="S20" i="14" s="1"/>
  <c r="AG47" i="3"/>
  <c r="Z47" i="3"/>
  <c r="AB47" i="3"/>
  <c r="Z61" i="3"/>
  <c r="AG61" i="3"/>
  <c r="AB55" i="3"/>
  <c r="AG55" i="3"/>
  <c r="Z55" i="3"/>
  <c r="AG60" i="3"/>
  <c r="Z60" i="3"/>
  <c r="Z63" i="3"/>
  <c r="AB63" i="3"/>
  <c r="AG63" i="3"/>
  <c r="Z59" i="3"/>
  <c r="AG59" i="3"/>
  <c r="AB59" i="3"/>
  <c r="Z102" i="3"/>
  <c r="Z50" i="3"/>
  <c r="AG50" i="3"/>
  <c r="AA42" i="3"/>
  <c r="S18" i="14" a="1"/>
  <c r="S18" i="14" s="1"/>
  <c r="R18" i="14" a="1"/>
  <c r="R18" i="14" s="1"/>
  <c r="AG86" i="3"/>
  <c r="Z86" i="3"/>
  <c r="AG53" i="3"/>
  <c r="Z53" i="3"/>
  <c r="AG78" i="3"/>
  <c r="Z78" i="3"/>
  <c r="Z52" i="3"/>
  <c r="AG52" i="3"/>
  <c r="AG94" i="3"/>
  <c r="AB94" i="3"/>
  <c r="AB51" i="3"/>
  <c r="AI51" i="3" s="1"/>
  <c r="Z51" i="3"/>
  <c r="Z62" i="3"/>
  <c r="AG62" i="3"/>
  <c r="M11" i="14"/>
  <c r="O11" i="14"/>
  <c r="AB8" i="3"/>
  <c r="AI8" i="3" s="1"/>
  <c r="AJ8" i="3" s="1"/>
  <c r="AB20" i="3"/>
  <c r="AI20" i="3" s="1"/>
  <c r="AB36" i="3"/>
  <c r="AI36" i="3" s="1"/>
  <c r="AA9" i="3"/>
  <c r="AB15" i="3"/>
  <c r="AI15" i="3" s="1"/>
  <c r="AG26" i="3"/>
  <c r="AB41" i="3"/>
  <c r="AI41" i="3" s="1"/>
  <c r="AB7" i="3"/>
  <c r="AI7" i="3" s="1"/>
  <c r="AB6" i="3"/>
  <c r="AI6" i="3" s="1"/>
  <c r="AB10" i="3"/>
  <c r="AA10" i="3"/>
  <c r="AB39" i="3"/>
  <c r="AI39" i="3" s="1"/>
  <c r="AG24" i="3"/>
  <c r="AG22" i="3"/>
  <c r="AB9" i="3"/>
  <c r="AB18" i="3"/>
  <c r="AI18" i="3" s="1"/>
  <c r="AG21" i="3"/>
  <c r="AB40" i="3"/>
  <c r="AI40" i="3" s="1"/>
  <c r="AB13" i="3"/>
  <c r="AI13" i="3" s="1"/>
  <c r="AB14" i="3"/>
  <c r="AI14" i="3" s="1"/>
  <c r="Z8" i="3"/>
  <c r="AG12" i="3"/>
  <c r="AB17" i="3"/>
  <c r="AI17" i="3" s="1"/>
  <c r="AG23" i="3"/>
  <c r="Z5" i="3"/>
  <c r="AB11" i="3"/>
  <c r="AG11" i="3"/>
  <c r="AB26" i="3"/>
  <c r="AI26" i="3" s="1"/>
  <c r="AG10" i="3"/>
  <c r="AG32" i="3"/>
  <c r="AG33" i="3"/>
  <c r="AG31" i="3"/>
  <c r="AG35" i="3"/>
  <c r="AG30" i="3"/>
  <c r="AG34" i="3"/>
  <c r="AB31" i="3"/>
  <c r="AI31" i="3" s="1"/>
  <c r="AB34" i="3"/>
  <c r="AI34" i="3" s="1"/>
  <c r="AB32" i="3"/>
  <c r="AI32" i="3" s="1"/>
  <c r="AB33" i="3"/>
  <c r="AI33" i="3" s="1"/>
  <c r="AB30" i="3"/>
  <c r="AI30" i="3" s="1"/>
  <c r="AB35" i="3"/>
  <c r="AI35" i="3" s="1"/>
  <c r="AG39" i="3"/>
  <c r="AG8" i="3"/>
  <c r="AG38" i="3"/>
  <c r="AG4" i="3"/>
  <c r="AG5" i="3"/>
  <c r="AG40" i="3"/>
  <c r="AG37" i="3"/>
  <c r="AG6" i="3"/>
  <c r="AG18" i="3"/>
  <c r="AG36" i="3"/>
  <c r="AG17" i="3"/>
  <c r="AG41" i="3"/>
  <c r="AG7" i="3"/>
  <c r="AG28" i="3"/>
  <c r="AG29" i="3"/>
  <c r="AG27" i="3"/>
  <c r="AG15" i="3"/>
  <c r="AG16" i="3"/>
  <c r="AG14" i="3"/>
  <c r="AG13" i="3"/>
  <c r="AB29" i="3"/>
  <c r="AI29" i="3" s="1"/>
  <c r="AB27" i="3"/>
  <c r="AI27" i="3" s="1"/>
  <c r="AI69" i="3" l="1"/>
  <c r="AI93" i="3"/>
  <c r="AI54" i="3"/>
  <c r="AI70" i="3"/>
  <c r="AI66" i="3"/>
  <c r="AI101" i="3"/>
  <c r="AI98" i="3"/>
  <c r="AI63" i="3"/>
  <c r="AI92" i="3"/>
  <c r="AI43" i="3"/>
  <c r="AI62" i="3"/>
  <c r="AI86" i="3"/>
  <c r="AI61" i="3"/>
  <c r="AJ61" i="3" s="1"/>
  <c r="AI75" i="3"/>
  <c r="AJ75" i="3" s="1"/>
  <c r="AI77" i="3"/>
  <c r="AI90" i="3"/>
  <c r="AI81" i="3"/>
  <c r="AI50" i="3"/>
  <c r="AI87" i="3"/>
  <c r="AI79" i="3"/>
  <c r="AI48" i="3"/>
  <c r="AI49" i="3"/>
  <c r="AJ49" i="3" s="1"/>
  <c r="AI100" i="3"/>
  <c r="AI10" i="3"/>
  <c r="AJ10" i="3" s="1"/>
  <c r="AI72" i="3"/>
  <c r="AJ72" i="3" s="1"/>
  <c r="AI94" i="3"/>
  <c r="AI9" i="3"/>
  <c r="AJ9" i="3" s="1"/>
  <c r="AI47" i="3"/>
  <c r="AI59" i="3"/>
  <c r="AI57" i="3"/>
  <c r="AI73" i="3"/>
  <c r="AI97" i="3"/>
  <c r="AI53" i="3"/>
  <c r="AI71" i="3"/>
  <c r="AI68" i="3"/>
  <c r="AI74" i="3"/>
  <c r="AI80" i="3"/>
  <c r="AI96" i="3"/>
  <c r="AI55" i="3"/>
  <c r="AJ55" i="3" s="1"/>
  <c r="AI85" i="3"/>
  <c r="AI65" i="3"/>
  <c r="AI46" i="3"/>
  <c r="AI52" i="3"/>
  <c r="AJ52" i="3" s="1"/>
  <c r="AI76" i="3"/>
  <c r="AI99" i="3"/>
  <c r="AI88" i="3"/>
  <c r="AI5" i="3"/>
  <c r="AI58" i="3"/>
  <c r="AJ58" i="3" s="1"/>
  <c r="AI103" i="3"/>
  <c r="AI84" i="3"/>
  <c r="AJ84" i="3" s="1"/>
  <c r="AI104" i="3"/>
  <c r="AI78" i="3"/>
  <c r="AI60" i="3"/>
  <c r="AI91" i="3"/>
  <c r="AA89" i="3"/>
  <c r="AI89" i="3" s="1"/>
  <c r="AA11" i="3"/>
  <c r="AI11" i="3" s="1"/>
  <c r="AJ11" i="3" s="1"/>
  <c r="AB24" i="3"/>
  <c r="AI24" i="3" s="1"/>
  <c r="AB21" i="3"/>
  <c r="AI21" i="3" s="1"/>
  <c r="AB23" i="3"/>
  <c r="AI23" i="3" s="1"/>
  <c r="AB22" i="3"/>
  <c r="AI22" i="3" s="1"/>
  <c r="AB12" i="3"/>
  <c r="AI12" i="3" s="1"/>
  <c r="AB42" i="3"/>
  <c r="AI42" i="3" s="1"/>
  <c r="AB25" i="3"/>
  <c r="AI25" i="3" s="1"/>
  <c r="AB4" i="3"/>
  <c r="AI4"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Williams, Chris (Health)</author>
    <author>tc={8CFDFAE5-4D72-4418-B0E3-0F5862E2AAF1}</author>
  </authors>
  <commentList>
    <comment ref="B3" authorId="0" shapeId="0" xr:uid="{00000000-0006-0000-0200-000004000000}">
      <text>
        <r>
          <rPr>
            <sz val="10"/>
            <rFont val="Arial"/>
            <family val="2"/>
            <charset val="1"/>
          </rPr>
          <t>Label used for identifying purpose of prediction. Not used to perform calculation.</t>
        </r>
      </text>
    </comment>
    <comment ref="C3" authorId="0" shapeId="0" xr:uid="{00000000-0006-0000-0200-000001000000}">
      <text>
        <r>
          <rPr>
            <sz val="10"/>
            <rFont val="Arial"/>
            <family val="2"/>
            <charset val="1"/>
          </rPr>
          <t>CTDIvol reported by the CT device after irradiation</t>
        </r>
      </text>
    </comment>
    <comment ref="D3" authorId="0" shapeId="0" xr:uid="{00000000-0006-0000-0200-000005000000}">
      <text>
        <r>
          <rPr>
            <sz val="10"/>
            <rFont val="Arial"/>
            <family val="2"/>
            <charset val="1"/>
          </rPr>
          <t>kVp used to perform scan. Must be one of the values in the data set.</t>
        </r>
      </text>
    </comment>
    <comment ref="E3" authorId="0" shapeId="0" xr:uid="{00000000-0006-0000-0200-000006000000}">
      <text>
        <r>
          <rPr>
            <sz val="10"/>
            <rFont val="Arial"/>
            <family val="2"/>
            <charset val="1"/>
          </rPr>
          <t>Filter used to perform the scan. Must be head or body.</t>
        </r>
      </text>
    </comment>
    <comment ref="F3" authorId="0" shapeId="0" xr:uid="{00000000-0006-0000-0200-000002000000}">
      <text>
        <r>
          <rPr>
            <sz val="10"/>
            <rFont val="Arial"/>
            <family val="2"/>
            <charset val="1"/>
          </rPr>
          <t>Beam collimation used to perform the scan in mm</t>
        </r>
      </text>
    </comment>
    <comment ref="G3" authorId="0" shapeId="0" xr:uid="{00000000-0006-0000-0200-000003000000}">
      <text>
        <r>
          <rPr>
            <sz val="10"/>
            <rFont val="Arial"/>
            <family val="2"/>
            <charset val="1"/>
          </rPr>
          <t>Total length of the scan, in mm</t>
        </r>
      </text>
    </comment>
    <comment ref="H3" authorId="0" shapeId="0" xr:uid="{00000000-0006-0000-0200-000007000000}">
      <text>
        <r>
          <rPr>
            <sz val="10"/>
            <rFont val="Arial"/>
            <family val="2"/>
            <charset val="1"/>
          </rPr>
          <t>Patient diameter anterior to posterior, in cm</t>
        </r>
      </text>
    </comment>
    <comment ref="I3" authorId="0" shapeId="0" xr:uid="{00000000-0006-0000-0200-000008000000}">
      <text>
        <r>
          <rPr>
            <sz val="10"/>
            <rFont val="Arial"/>
            <family val="2"/>
            <charset val="1"/>
          </rPr>
          <t>Patient left to right diameter, in cm</t>
        </r>
      </text>
    </comment>
    <comment ref="J3" authorId="0" shapeId="0" xr:uid="{00000000-0006-0000-0200-000009000000}">
      <text>
        <r>
          <rPr>
            <sz val="10"/>
            <rFont val="Arial"/>
            <family val="2"/>
            <charset val="1"/>
          </rPr>
          <t>Pitch used to perform a helical mode scan</t>
        </r>
      </text>
    </comment>
    <comment ref="K3" authorId="0" shapeId="0" xr:uid="{00000000-0006-0000-0200-00000A000000}">
      <text>
        <r>
          <rPr>
            <sz val="10"/>
            <rFont val="Arial"/>
            <family val="2"/>
            <charset val="1"/>
          </rPr>
          <t>Type of scan, axial or helical mode</t>
        </r>
      </text>
    </comment>
    <comment ref="L3" authorId="1" shapeId="0" xr:uid="{5254D940-47AE-4216-8FF5-1CDBAA3796E3}">
      <text>
        <r>
          <rPr>
            <b/>
            <sz val="9"/>
            <color indexed="81"/>
            <rFont val="Tahoma"/>
            <family val="2"/>
          </rPr>
          <t>Williams, Chris (Health):</t>
        </r>
        <r>
          <rPr>
            <sz val="9"/>
            <color indexed="81"/>
            <rFont val="Tahoma"/>
            <family val="2"/>
          </rPr>
          <t xml:space="preserve">
Only supports 'top' and 'bottom'. Typically, 'top' will be the highest dose region unless a non CT modality is expected to overlap the ROI</t>
        </r>
      </text>
    </comment>
    <comment ref="M3" authorId="2" shapeId="0" xr:uid="{8CFDFAE5-4D72-4418-B0E3-0F5862E2AAF1}">
      <text>
        <t>[Threaded comment]
Your version of Excel allows you to read this threaded comment; however, any edits to it will get removed if the file is opened in a newer version of Excel. Learn more: https://go.microsoft.com/fwlink/?linkid=870924
Comment:
    If an exact match of scanner, filter, kvp and beam collimation is available in CTDI_input, this will be equal to 1. Otherwise, it will be less. Less than 0.6 is not ideal.</t>
      </text>
    </comment>
    <comment ref="Y3" authorId="0" shapeId="0" xr:uid="{00000000-0006-0000-0200-00000B000000}">
      <text>
        <r>
          <rPr>
            <sz val="10"/>
            <rFont val="Arial"/>
            <family val="2"/>
            <charset val="1"/>
          </rPr>
          <t>Effective scan length after accounting for over-ranging in helical mode</t>
        </r>
      </text>
    </comment>
    <comment ref="AC3" authorId="0" shapeId="0" xr:uid="{00000000-0006-0000-0200-00000C000000}">
      <text>
        <r>
          <rPr>
            <sz val="10"/>
            <rFont val="Arial"/>
            <family val="2"/>
            <charset val="1"/>
          </rPr>
          <t xml:space="preserve">Describes effect of scan length on PSD
</t>
        </r>
      </text>
    </comment>
    <comment ref="AD3" authorId="0" shapeId="0" xr:uid="{00000000-0006-0000-0200-00000D000000}">
      <text>
        <r>
          <rPr>
            <sz val="10"/>
            <rFont val="Arial"/>
            <family val="2"/>
            <charset val="1"/>
          </rPr>
          <t>Describes the effect of beam collimation on PSD</t>
        </r>
      </text>
    </comment>
    <comment ref="AE3" authorId="0" shapeId="0" xr:uid="{00000000-0006-0000-0200-00000E000000}">
      <text>
        <r>
          <rPr>
            <sz val="10"/>
            <rFont val="Arial"/>
            <family val="2"/>
            <charset val="1"/>
          </rPr>
          <t>Relative effect of patient size, normalised to a value of 1 for a 32 cm CTDI phantom</t>
        </r>
      </text>
    </comment>
    <comment ref="AH3" authorId="1" shapeId="0" xr:uid="{FE71434C-AD0F-4927-9A33-CDC991B6300A}">
      <text>
        <r>
          <rPr>
            <b/>
            <sz val="9"/>
            <color indexed="81"/>
            <rFont val="Tahoma"/>
            <family val="2"/>
          </rPr>
          <t>Williams, Chris (Health):</t>
        </r>
        <r>
          <rPr>
            <sz val="9"/>
            <color indexed="81"/>
            <rFont val="Tahoma"/>
            <family val="2"/>
          </rPr>
          <t xml:space="preserve">
An indication that adjacent slices might overlap at the patient surface.</t>
        </r>
      </text>
    </comment>
    <comment ref="AI3" authorId="0" shapeId="0" xr:uid="{00000000-0006-0000-0200-00000F000000}">
      <text>
        <r>
          <rPr>
            <sz val="10"/>
            <rFont val="Arial"/>
            <family val="2"/>
            <charset val="1"/>
          </rPr>
          <t>Predicted PSD in mGy on the anterior surface of supine patient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Williams, Chris (Health)</author>
  </authors>
  <commentList>
    <comment ref="G1" authorId="0" shapeId="0" xr:uid="{ED008023-C220-4711-8854-D402DAF0783F}">
      <text>
        <r>
          <rPr>
            <b/>
            <sz val="9"/>
            <color indexed="81"/>
            <rFont val="Tahoma"/>
            <charset val="1"/>
          </rPr>
          <t>Williams, Chris (Health):</t>
        </r>
        <r>
          <rPr>
            <sz val="9"/>
            <color indexed="81"/>
            <rFont val="Tahoma"/>
            <charset val="1"/>
          </rPr>
          <t xml:space="preserve">
Should be equal to the ratio of CTDIvol for a 120 kvp body scan to a 120 kvp head scan with the same technique factors. Typically 2-3.
Not used if CTDIvol measurements are available!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<sst xmlns="http://schemas.openxmlformats.org/spreadsheetml/2006/main" count="670" uniqueCount="179">
  <si>
    <t>Version info</t>
  </si>
  <si>
    <t>v0.3 Compatability</t>
  </si>
  <si>
    <t xml:space="preserve"> - Downgrade to .xls to retain conditional formatting</t>
  </si>
  <si>
    <t>v0.2 Usability improvements</t>
  </si>
  <si>
    <t xml:space="preserve"> - Formatting, comments, data validation, improved instructions, protect non-input cells</t>
  </si>
  <si>
    <t>v0.1 Initial testing</t>
  </si>
  <si>
    <t xml:space="preserve"> - Added pathlength data, calculation methods, device fits</t>
  </si>
  <si>
    <t>Copyright license</t>
  </si>
  <si>
    <t>Copyright (c) 2017 Chris Williams</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</si>
  <si>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</si>
  <si>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</si>
  <si>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</si>
  <si>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</si>
  <si>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</si>
  <si>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</si>
  <si>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</si>
  <si>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</si>
  <si>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</si>
  <si>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</si>
  <si>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</si>
  <si>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</si>
  <si>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</si>
  <si>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</si>
  <si>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 xml:space="preserve">SOFTWARE. </t>
  </si>
  <si>
    <t>PSD Calculator for CT</t>
  </si>
  <si>
    <r>
      <rPr>
        <sz val="12"/>
        <rFont val="Arial"/>
        <family val="2"/>
        <charset val="1"/>
      </rPr>
      <t xml:space="preserve">This spreadsheet is based on the method developed in a minor thesis submitted as part of the
requirements for Master of Medical Physics by coursework. The full document detailing the origin of the calculations used in this spreadsheet is available at </t>
    </r>
    <r>
      <rPr>
        <sz val="12"/>
        <color indexed="12"/>
        <rFont val="Arial"/>
        <family val="2"/>
        <charset val="1"/>
      </rPr>
      <t xml:space="preserve">https://bitbucket.org/KlapauciusRD/msthesis/downloads/
</t>
    </r>
    <r>
      <rPr>
        <sz val="12"/>
        <rFont val="Arial"/>
        <family val="2"/>
        <charset val="1"/>
      </rPr>
      <t xml:space="preserve">
This version is based on surface dose data measured on a GE Optima 660 CT device. To use this tool, the input section of the Predict sheet must be filled with the scan parameters used.
The data sheets (80head, 80body, etc) are generated in Python using the pathlength module. Device specific datas sheets can be generated using the method and code at </t>
    </r>
    <r>
      <rPr>
        <sz val="12"/>
        <color indexed="12"/>
        <rFont val="Arial"/>
        <family val="2"/>
        <charset val="1"/>
      </rPr>
      <t>https://bitbucket.org/KlapauciusRD/ct_skindose</t>
    </r>
  </si>
  <si>
    <t>Prediction uncertainty</t>
  </si>
  <si>
    <t>- Predictions made using this tool have an estimated two-sigma uncertainty  of approximately 10% for phantom measurements. This holds true for patient scans of homogeneous regions, such as the gut. 
 - For heterogeneous regions, such as around the shoulders an additional 20% uncertainty should be applied to account for variation in path length and patient attenuation.
 - For predictions on different devices, an additional 20% uncertainty should be applied in order to account for variance in reported CTDIvol and innate device characteristics.
  - Therefore, a conservative estimate for two-sigma uncertainty using an arbitrary device is 50%</t>
  </si>
  <si>
    <t>Scan parameters</t>
  </si>
  <si>
    <t xml:space="preserve"> - Name has no impact on calculations, it should be used as a record for the purpose of the calculation
 - CTDIvol should be the value reported in the post scan dose report
 - kvp should be recorded from the device settings. It must correspond to the first part of the data sheet names
 - Filter represents which bowtie filter was used for the scan. It must correspond to the second part of the data sheet names
 - Coll. should be the beam collimation used for the scan
 - Scan length should be the total scan length of the scan
 - AP and LR correspond to the AP and LR diameter of the patient at the scan position. This can be approximated based on the users best guess, or measured from the images.
 - Pitch is equal to the pitch used for helical scans. Does not currently affect axial scans.
Type must be either 'ax' or 'hel', depending on the type of scan used.</t>
  </si>
  <si>
    <t>Notable limitations</t>
  </si>
  <si>
    <t>PSD estimation for pitch &lt;~0.75 and size &lt; ~10 may lead to scan overlap. Scan overlap leads to a PSD underestimation of ~50%
A method for accurately describing the dose to the patient's posterior side has not been fully developed. Since the posterior is typically the entrance region for planar fluoroscopy, the predictions made using this tool will overestimate the contribution of CT to overall PSD by 10-40%, depending on patient size and beam energy.</t>
  </si>
  <si>
    <t>Inputs</t>
  </si>
  <si>
    <t>Calculations</t>
  </si>
  <si>
    <t>CTDIvol
(mGy)</t>
  </si>
  <si>
    <t>Coll.
(mm)</t>
  </si>
  <si>
    <t>Scan length
(mm)</t>
  </si>
  <si>
    <t>Patient diameter (cm)</t>
  </si>
  <si>
    <t>Name</t>
  </si>
  <si>
    <t>kVp</t>
  </si>
  <si>
    <t>Filter</t>
  </si>
  <si>
    <t>AP</t>
  </si>
  <si>
    <t>LR</t>
  </si>
  <si>
    <t>Pitch</t>
  </si>
  <si>
    <t>Type</t>
  </si>
  <si>
    <t>Eff. length</t>
  </si>
  <si>
    <t>klength</t>
  </si>
  <si>
    <t>kcoll</t>
  </si>
  <si>
    <t>ksize</t>
  </si>
  <si>
    <t>Predicted PSD</t>
  </si>
  <si>
    <t>anthrotest1</t>
  </si>
  <si>
    <t>body</t>
  </si>
  <si>
    <t>ax</t>
  </si>
  <si>
    <t>anthrotest2</t>
  </si>
  <si>
    <t>anthrotest3</t>
  </si>
  <si>
    <t>hel</t>
  </si>
  <si>
    <t>impacttest1</t>
  </si>
  <si>
    <t>impacttest2</t>
  </si>
  <si>
    <t>Device</t>
  </si>
  <si>
    <t>Filters</t>
  </si>
  <si>
    <t>Types</t>
  </si>
  <si>
    <t>kVps</t>
  </si>
  <si>
    <t>head</t>
  </si>
  <si>
    <t>Device name</t>
  </si>
  <si>
    <t>ID</t>
  </si>
  <si>
    <t>constant</t>
  </si>
  <si>
    <t>CTDI</t>
  </si>
  <si>
    <t>scanner name</t>
  </si>
  <si>
    <t>Phantom</t>
  </si>
  <si>
    <t>mAs</t>
  </si>
  <si>
    <t>nom. beam width</t>
  </si>
  <si>
    <t>Displayed</t>
  </si>
  <si>
    <t>Centre</t>
  </si>
  <si>
    <t>calculated</t>
  </si>
  <si>
    <t>top ratio</t>
  </si>
  <si>
    <t>bottom_ratio</t>
  </si>
  <si>
    <t>display_ratio</t>
  </si>
  <si>
    <t>ge_optima_660</t>
  </si>
  <si>
    <t>siemens_miyabi</t>
  </si>
  <si>
    <t>ROI</t>
  </si>
  <si>
    <t>top</t>
  </si>
  <si>
    <t>bottom</t>
  </si>
  <si>
    <t>kkvp</t>
  </si>
  <si>
    <t>c_penumbra</t>
  </si>
  <si>
    <t>c_length</t>
  </si>
  <si>
    <t>c_kvp</t>
  </si>
  <si>
    <t>k_bottom</t>
  </si>
  <si>
    <t>k_head</t>
  </si>
  <si>
    <t>head_ctdi_ratio</t>
  </si>
  <si>
    <t>delas1ge</t>
  </si>
  <si>
    <t>delas2phil</t>
  </si>
  <si>
    <t>delas3siemens</t>
  </si>
  <si>
    <t>delas4tosh</t>
  </si>
  <si>
    <t>toshiba_aquilion</t>
  </si>
  <si>
    <t>k_ctdi</t>
  </si>
  <si>
    <t>Overlap warning</t>
  </si>
  <si>
    <t>heltest</t>
  </si>
  <si>
    <t>Matching CTDIvol measurement?</t>
  </si>
  <si>
    <t>st1</t>
  </si>
  <si>
    <t>device_ctdi_error_override</t>
  </si>
  <si>
    <t>display ratio override</t>
  </si>
  <si>
    <t>head1</t>
  </si>
  <si>
    <t>head2</t>
  </si>
  <si>
    <t>head3</t>
  </si>
  <si>
    <t>head4</t>
  </si>
  <si>
    <t>head1f</t>
  </si>
  <si>
    <t>head2f</t>
  </si>
  <si>
    <t>12</t>
  </si>
  <si>
    <t>3</t>
  </si>
  <si>
    <t>6</t>
  </si>
  <si>
    <t>9</t>
  </si>
  <si>
    <t>CTDI match closeness</t>
  </si>
  <si>
    <t>Match index</t>
  </si>
  <si>
    <t>Column1</t>
  </si>
  <si>
    <t>headtest</t>
  </si>
  <si>
    <t>siemens_delas</t>
  </si>
  <si>
    <t>toshiba_aquilion_delas</t>
  </si>
  <si>
    <t>philips_delas</t>
  </si>
  <si>
    <t>ge_delas</t>
  </si>
  <si>
    <t>toshiba_delas</t>
  </si>
  <si>
    <t>Head to body lookup index</t>
  </si>
  <si>
    <t>head_to_body_lookup match quality</t>
  </si>
  <si>
    <t>v0.4 Upgrade back to .xlsx and use tables</t>
  </si>
  <si>
    <t>v0.5 Update to new fitting parameters prior to publiication</t>
  </si>
  <si>
    <t>v0.6 CTDIvol based measurement correction system</t>
  </si>
  <si>
    <t>v0.7 Terrifying new method for index/lookups based on fuzzy preferential matching</t>
  </si>
  <si>
    <t>v0.8 add head ratio to ctdi input instead of device fits</t>
  </si>
  <si>
    <t>head_ratio_ctdi</t>
  </si>
  <si>
    <t>head_ratio_override</t>
  </si>
  <si>
    <t>Lookup values</t>
  </si>
  <si>
    <t>CTDIvol measurement lookups</t>
  </si>
  <si>
    <t>Device fit lookups</t>
  </si>
  <si>
    <t>Warnings</t>
  </si>
  <si>
    <t>Output :D</t>
  </si>
  <si>
    <t>ctdi3f</t>
  </si>
  <si>
    <t>ctdi3b</t>
  </si>
  <si>
    <t>ctdi4f</t>
  </si>
  <si>
    <t>ctdi4b</t>
  </si>
  <si>
    <t>ctdi801</t>
  </si>
  <si>
    <t>ctdi802</t>
  </si>
  <si>
    <t>ctdi803</t>
  </si>
  <si>
    <t>ctdi804</t>
  </si>
  <si>
    <t>ctdi805</t>
  </si>
  <si>
    <t>ctdi806</t>
  </si>
  <si>
    <t>ctdi1001</t>
  </si>
  <si>
    <t>ctdi1002</t>
  </si>
  <si>
    <t>ctdi1003</t>
  </si>
  <si>
    <t>ctdi1004</t>
  </si>
  <si>
    <t>ctdi1005</t>
  </si>
  <si>
    <t>ctdi1006</t>
  </si>
  <si>
    <t>ctdi1201</t>
  </si>
  <si>
    <t>ctdi1202</t>
  </si>
  <si>
    <t>ctdi1203</t>
  </si>
  <si>
    <t>ctdi1204</t>
  </si>
  <si>
    <t>ctdi1205</t>
  </si>
  <si>
    <t>ctdi1206</t>
  </si>
  <si>
    <t>ctdi1207</t>
  </si>
  <si>
    <t>ctdi1208</t>
  </si>
  <si>
    <t>ctdi1f</t>
  </si>
  <si>
    <t>ctdi1b</t>
  </si>
  <si>
    <t>ctdi2f</t>
  </si>
  <si>
    <t>ctdi1401</t>
  </si>
  <si>
    <t>ctdi1402</t>
  </si>
  <si>
    <t>ctdi1403</t>
  </si>
  <si>
    <t>ctdi1404</t>
  </si>
  <si>
    <t>ctdi1405</t>
  </si>
  <si>
    <t>ctdi1406</t>
  </si>
  <si>
    <t>head1b</t>
  </si>
  <si>
    <t>head2b</t>
  </si>
  <si>
    <t>med1f</t>
  </si>
  <si>
    <t>med1b</t>
  </si>
  <si>
    <t>med2f</t>
  </si>
  <si>
    <t>large1f</t>
  </si>
  <si>
    <t>large1b</t>
  </si>
  <si>
    <t>large2f</t>
  </si>
  <si>
    <t>large2b</t>
  </si>
  <si>
    <t>Head Ratio</t>
  </si>
  <si>
    <t>c</t>
  </si>
  <si>
    <t>Predicted PSD
overlap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</si>
</sst>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6" x14ac:knownFonts="1">
    <font>
      <sz val="10"/>
      <name val="Arial"/>
      <family val="2"/>
      <charset val="1"/>
    </font>
    <font>
      <sz val="11"/>
      <color theme="1"/>
      <name val="Calibri"/>
      <family val="2"/>
      <scheme val="minor"/>
    </font>
    <font>
      <sz val="11"/>
      <color theme="1"/>
      <name val="Calibri"/>
      <family val="2"/>
      <scheme val="minor"/>
    </font>
    <font>
      <sz val="11"/>
      <color theme="1"/>
      <name val="Calibri"/>
      <family val="2"/>
      <scheme val="minor"/>
    </font>
    <font>
      <sz val="10"/>
      <color indexed="9"/>
      <name val="Arial"/>
      <family val="2"/>
      <charset val="1"/>
    </font>
    <font>
      <b/>
      <sz val="10"/>
      <name val="Arial"/>
      <family val="2"/>
      <charset val="1"/>
    </font>
    <font>
      <b/>
      <sz val="12"/>
      <name val="Arial"/>
      <family val="2"/>
      <charset val="1"/>
    </font>
    <font>
      <sz val="12"/>
      <name val="Arial"/>
      <family val="2"/>
      <charset val="1"/>
    </font>
    <font>
      <sz val="12"/>
      <color indexed="12"/>
      <name val="Arial"/>
      <family val="2"/>
      <charset val="1"/>
    </font>
    <font>
      <b/>
      <sz val="11"/>
      <color indexed="8"/>
      <name val="Calibri"/>
      <family val="2"/>
      <charset val="1"/>
    </font>
    <font>
      <sz val="10"/>
      <name val="Arial"/>
      <family val="2"/>
      <charset val="1"/>
    </font>
    <font>
      <sz val="11"/>
      <color rgb="FF9C5700"/>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sz val="9"/>
      <color indexed="81"/>
      <name val="Tahoma"/>
      <family val="2"/>
    </font>
    <font>
      <b/>
      <sz val="9"/>
      <color indexed="81"/>
      <name val="Tahoma"/>
      <family val="2"/>
    </font>
    <font>
      <b/>
      <sz val="10"/>
      <color theme="0"/>
      <name val="Arial"/>
      <family val="2"/>
    </font>
    <font>
      <sz val="9"/>
      <color indexed="81"/>
      <name val="Tahoma"/>
      <charset val="1"/>
    </font>
    <font>
      <b/>
      <sz val="9"/>
      <color indexed="81"/>
      <name val="Tahoma"/>
      <charset val="1"/>
    </font>
    <font>
      <b/>
      <sz val="11"/>
      <color theme="0"/>
      <name val="Calibri"/>
      <family val="2"/>
      <charset val="1"/>
    </font>
    <font>
      <sz val="11"/>
      <color theme="0"/>
      <name val="Calibri"/>
      <family val="2"/>
      <scheme val="minor"/>
    </font>
    <font>
      <b/>
      <sz val="11"/>
      <color rgb="FF9C5700"/>
      <name val="Calibri"/>
      <family val="2"/>
      <scheme val="minor"/>
    </font>
    <font>
      <sz val="8"/>
      <name val="Arial"/>
      <family val="2"/>
      <charset val="1"/>
    </font>
    <font>
      <sz val="10"/>
      <name val="Arial"/>
      <family val="2"/>
    </font>
    <font>
      <b/>
      <sz val="10"/>
      <name val="Arial"/>
      <family val="2"/>
    </font>
  </fonts>
  <fills count="11">
    <fill>
      <patternFill patternType="none"/>
    </fill>
    <fill>
      <patternFill patternType="gray125"/>
    </fill>
    <fill>
      <patternFill patternType="solid">
        <fgColor indexed="31"/>
        <bgColor indexed="22"/>
      </patternFill>
    </fill>
    <fill>
      <patternFill patternType="solid">
        <fgColor indexed="42"/>
        <bgColor indexed="27"/>
      </patternFill>
    </fill>
    <fill>
      <patternFill patternType="solid">
        <fgColor indexed="47"/>
        <bgColor indexed="45"/>
      </patternFill>
    </fill>
    <fill>
      <patternFill patternType="solid">
        <fgColor indexed="45"/>
        <bgColor indexed="47"/>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1"/>
        <bgColor indexed="64"/>
      </patternFill>
    </fill>
  </fills>
  <borders count="14">
    <border>
      <left/>
      <right/>
      <top/>
      <bottom/>
      <diagonal/>
    </border>
    <border>
      <left style="hair">
        <color indexed="8"/>
      </left>
      <right style="hair">
        <color indexed="8"/>
      </right>
      <top/>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right/>
      <top style="hair">
        <color indexed="8"/>
      </top>
      <bottom/>
      <diagonal/>
    </border>
    <border>
      <left style="hair">
        <color indexed="8"/>
      </left>
      <right style="hair">
        <color indexed="8"/>
      </right>
      <top/>
      <bottom style="hair">
        <color indexed="8"/>
      </bottom>
      <diagonal/>
    </border>
    <border>
      <left/>
      <right/>
      <top/>
      <bottom style="hair">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rgb="FF7F7F7F"/>
      </left>
      <right style="thin">
        <color rgb="FF7F7F7F"/>
      </right>
      <top style="thin">
        <color rgb="FF7F7F7F"/>
      </top>
      <bottom/>
      <diagonal/>
    </border>
    <border>
      <left/>
      <right style="hair">
        <color indexed="8"/>
      </right>
      <top/>
      <bottom/>
      <diagonal/>
    </border>
    <border>
      <left style="hair">
        <color indexed="8"/>
      </left>
      <right/>
      <top/>
      <bottom style="hair">
        <color indexed="8"/>
      </bottom>
      <diagonal/>
    </border>
    <border>
      <left/>
      <right style="hair">
        <color indexed="8"/>
      </right>
      <top/>
      <bottom style="hair">
        <color indexed="8"/>
      </bottom>
      <diagonal/>
    </border>
  </borders>
  <cellStyleXfs count="14">
    <xf numFmtId="2" fontId="0" fillId="0" borderId="0"/>
    <xf numFmtId="2" fontId="4" fillId="0" borderId="0" applyBorder="0" applyProtection="0"/>
    <xf numFmtId="2" fontId="4" fillId="0" borderId="0" applyBorder="0" applyProtection="0"/>
    <xf numFmtId="0" fontId="11" fillId="6" borderId="0" applyNumberFormat="0" applyBorder="0" applyAlignment="0" applyProtection="0"/>
    <xf numFmtId="0" fontId="12" fillId="7" borderId="7" applyNumberFormat="0" applyAlignment="0" applyProtection="0"/>
    <xf numFmtId="0" fontId="13" fillId="8" borderId="7" applyNumberFormat="0" applyAlignment="0" applyProtection="0"/>
    <xf numFmtId="0" fontId="14" fillId="9" borderId="8" applyNumberFormat="0" applyAlignment="0" applyProtection="0"/>
    <xf numFmtId="0" fontId="3" fillId="0" borderId="0"/>
    <xf numFmtId="0" fontId="10" fillId="0" borderId="0"/>
    <xf numFmtId="0" fontId="2" fillId="0" borderId="0"/>
    <xf numFmtId="0" fontId="10" fillId="0" borderId="0"/>
    <xf numFmtId="0" fontId="10" fillId="0" borderId="0"/>
    <xf numFmtId="0" fontId="10" fillId="0" borderId="0"/>
    <xf numFmtId="0" fontId="1" fillId="0" borderId="0"/>
  </cellStyleXfs>
  <cellXfs count="99">
    <xf numFmtId="2" fontId="0" fillId="0" borderId="0" xfId="0"/>
    <xf numFmtId="2" fontId="5" fillId="2" borderId="0" xfId="0" applyFont="1" applyFill="1"/>
    <xf numFmtId="2" fontId="0" fillId="2" borderId="0" xfId="0" applyFont="1" applyFill="1"/>
    <xf numFmtId="2" fontId="0" fillId="2" borderId="0" xfId="0" applyFont="1" applyFill="1" applyAlignment="1">
      <alignment wrapText="1"/>
    </xf>
    <xf numFmtId="2" fontId="6" fillId="2" borderId="0" xfId="0" applyFont="1" applyFill="1"/>
    <xf numFmtId="49" fontId="7" fillId="2" borderId="0" xfId="0" applyNumberFormat="1" applyFont="1" applyFill="1" applyAlignment="1">
      <alignment wrapText="1"/>
    </xf>
    <xf numFmtId="49" fontId="6" fillId="2" borderId="0" xfId="0" applyNumberFormat="1" applyFont="1" applyFill="1" applyAlignment="1">
      <alignment wrapText="1"/>
    </xf>
    <xf numFmtId="2" fontId="7" fillId="2" borderId="0" xfId="0" applyFont="1" applyFill="1" applyAlignment="1">
      <alignment wrapText="1"/>
    </xf>
    <xf numFmtId="1" fontId="0" fillId="0" borderId="0" xfId="0" applyNumberFormat="1"/>
    <xf numFmtId="2" fontId="0" fillId="0" borderId="2" xfId="0" applyBorder="1"/>
    <xf numFmtId="2" fontId="9" fillId="0" borderId="2" xfId="0" applyFont="1" applyBorder="1" applyAlignment="1">
      <alignment horizontal="center" vertical="top"/>
    </xf>
    <xf numFmtId="2" fontId="0" fillId="0" borderId="4" xfId="0" applyBorder="1"/>
    <xf numFmtId="2" fontId="0" fillId="3" borderId="0" xfId="0" applyFont="1" applyFill="1" applyProtection="1">
      <protection locked="0"/>
    </xf>
    <xf numFmtId="1" fontId="0" fillId="3" borderId="0" xfId="0" applyNumberFormat="1" applyFill="1" applyProtection="1">
      <protection locked="0"/>
    </xf>
    <xf numFmtId="2" fontId="0" fillId="4" borderId="0" xfId="0" applyFill="1"/>
    <xf numFmtId="2" fontId="0" fillId="5" borderId="0" xfId="0" applyFill="1"/>
    <xf numFmtId="2" fontId="0" fillId="3" borderId="0" xfId="0" applyFill="1" applyProtection="1">
      <protection locked="0"/>
    </xf>
    <xf numFmtId="2" fontId="5" fillId="0" borderId="6" xfId="0" applyFont="1" applyBorder="1"/>
    <xf numFmtId="2" fontId="0" fillId="0" borderId="0" xfId="0" applyFont="1" applyProtection="1">
      <protection locked="0"/>
    </xf>
    <xf numFmtId="0" fontId="3" fillId="0" borderId="0" xfId="7"/>
    <xf numFmtId="0" fontId="12" fillId="7" borderId="7" xfId="4"/>
    <xf numFmtId="2" fontId="12" fillId="7" borderId="7" xfId="4" applyNumberFormat="1"/>
    <xf numFmtId="0" fontId="12" fillId="7" borderId="7" xfId="4" applyAlignment="1">
      <alignment horizontal="center"/>
    </xf>
    <xf numFmtId="2" fontId="12" fillId="7" borderId="7" xfId="4" applyNumberFormat="1" applyAlignment="1">
      <alignment horizontal="center"/>
    </xf>
    <xf numFmtId="164" fontId="12" fillId="7" borderId="7" xfId="4" applyNumberFormat="1" applyAlignment="1">
      <alignment horizontal="center"/>
    </xf>
    <xf numFmtId="165" fontId="3" fillId="0" borderId="0" xfId="7" applyNumberFormat="1"/>
    <xf numFmtId="1" fontId="10" fillId="0" borderId="0" xfId="8" applyNumberFormat="1"/>
    <xf numFmtId="165" fontId="10" fillId="0" borderId="0" xfId="8" applyNumberFormat="1"/>
    <xf numFmtId="0" fontId="10" fillId="0" borderId="0" xfId="8"/>
    <xf numFmtId="2" fontId="9" fillId="2" borderId="1" xfId="0" applyFont="1" applyFill="1" applyBorder="1" applyAlignment="1">
      <alignment vertical="top"/>
    </xf>
    <xf numFmtId="2" fontId="9" fillId="0" borderId="4" xfId="0" applyFont="1" applyBorder="1" applyAlignment="1">
      <alignment horizontal="center" vertical="top"/>
    </xf>
    <xf numFmtId="2" fontId="5" fillId="0" borderId="0" xfId="0" applyFont="1" applyFill="1" applyBorder="1"/>
    <xf numFmtId="2" fontId="14" fillId="9" borderId="8" xfId="6" applyNumberFormat="1" applyProtection="1">
      <protection locked="0"/>
    </xf>
    <xf numFmtId="2" fontId="13" fillId="8" borderId="7" xfId="5" applyNumberFormat="1"/>
    <xf numFmtId="2" fontId="0" fillId="0" borderId="0" xfId="0" applyFill="1"/>
    <xf numFmtId="2" fontId="0" fillId="0" borderId="0" xfId="0" applyFill="1" applyProtection="1">
      <protection locked="0"/>
    </xf>
    <xf numFmtId="1" fontId="0" fillId="0" borderId="0" xfId="0" applyNumberFormat="1" applyFill="1" applyProtection="1">
      <protection locked="0"/>
    </xf>
    <xf numFmtId="1" fontId="0" fillId="0" borderId="0" xfId="0" applyNumberFormat="1" applyFill="1"/>
    <xf numFmtId="2" fontId="17" fillId="10" borderId="0" xfId="0" applyFont="1" applyFill="1"/>
    <xf numFmtId="2" fontId="20" fillId="10" borderId="5" xfId="0" applyFont="1" applyFill="1" applyBorder="1" applyAlignment="1">
      <alignment horizontal="center" vertical="top"/>
    </xf>
    <xf numFmtId="2" fontId="20" fillId="10" borderId="3" xfId="0" applyFont="1" applyFill="1" applyBorder="1" applyAlignment="1">
      <alignment vertical="top" wrapText="1"/>
    </xf>
    <xf numFmtId="2" fontId="0" fillId="3" borderId="0" xfId="0" applyFont="1" applyFill="1" applyBorder="1" applyProtection="1">
      <protection locked="0"/>
    </xf>
    <xf numFmtId="2" fontId="0" fillId="3" borderId="0" xfId="0" applyFill="1" applyBorder="1" applyProtection="1">
      <protection locked="0"/>
    </xf>
    <xf numFmtId="1" fontId="0" fillId="3" borderId="0" xfId="0" applyNumberFormat="1" applyFill="1" applyBorder="1" applyProtection="1">
      <protection locked="0"/>
    </xf>
    <xf numFmtId="2" fontId="0" fillId="4" borderId="0" xfId="0" applyFill="1" applyBorder="1"/>
    <xf numFmtId="2" fontId="14" fillId="9" borderId="9" xfId="6" applyNumberFormat="1" applyBorder="1" applyProtection="1">
      <protection locked="0"/>
    </xf>
    <xf numFmtId="2" fontId="0" fillId="5" borderId="0" xfId="0" applyFill="1" applyBorder="1"/>
    <xf numFmtId="2" fontId="14" fillId="9" borderId="8" xfId="6" applyNumberFormat="1"/>
    <xf numFmtId="2" fontId="14" fillId="9" borderId="9" xfId="6" applyNumberFormat="1" applyBorder="1"/>
    <xf numFmtId="2" fontId="0" fillId="4" borderId="0" xfId="0" applyFill="1" applyProtection="1">
      <protection locked="0"/>
    </xf>
    <xf numFmtId="2" fontId="0" fillId="4" borderId="0" xfId="0" applyNumberFormat="1" applyFill="1" applyProtection="1">
      <protection locked="0"/>
    </xf>
    <xf numFmtId="2" fontId="0" fillId="4" borderId="0" xfId="0" applyFill="1" applyBorder="1" applyProtection="1">
      <protection locked="0"/>
    </xf>
    <xf numFmtId="2" fontId="0" fillId="4" borderId="0" xfId="0" applyNumberFormat="1" applyFill="1" applyBorder="1" applyProtection="1">
      <protection locked="0"/>
    </xf>
    <xf numFmtId="0" fontId="12" fillId="7" borderId="10" xfId="4" applyBorder="1"/>
    <xf numFmtId="2" fontId="13" fillId="8" borderId="10" xfId="5" applyNumberFormat="1" applyBorder="1"/>
    <xf numFmtId="2" fontId="11" fillId="6" borderId="0" xfId="3" applyNumberFormat="1" applyProtection="1"/>
    <xf numFmtId="2" fontId="9" fillId="0" borderId="2" xfId="0" applyFont="1" applyBorder="1" applyAlignment="1">
      <alignment horizontal="center" vertical="top"/>
    </xf>
    <xf numFmtId="0" fontId="3" fillId="0" borderId="0" xfId="7" applyAlignment="1">
      <alignment horizontal="center"/>
    </xf>
    <xf numFmtId="2" fontId="22" fillId="6" borderId="0" xfId="3" applyNumberFormat="1" applyFont="1" applyProtection="1"/>
    <xf numFmtId="2" fontId="5" fillId="4" borderId="0" xfId="0" applyFont="1" applyFill="1"/>
    <xf numFmtId="2" fontId="14" fillId="9" borderId="8" xfId="6" applyNumberFormat="1" applyFont="1"/>
    <xf numFmtId="2" fontId="14" fillId="9" borderId="8" xfId="6" applyNumberFormat="1" applyFont="1" applyProtection="1">
      <protection locked="0"/>
    </xf>
    <xf numFmtId="2" fontId="5" fillId="5" borderId="0" xfId="0" applyFont="1" applyFill="1"/>
    <xf numFmtId="2" fontId="11" fillId="6" borderId="0" xfId="3" applyNumberFormat="1" applyFont="1" applyProtection="1"/>
    <xf numFmtId="2" fontId="0" fillId="4" borderId="0" xfId="0" applyFont="1" applyFill="1"/>
    <xf numFmtId="2" fontId="21" fillId="9" borderId="8" xfId="6" applyNumberFormat="1" applyFont="1"/>
    <xf numFmtId="2" fontId="21" fillId="9" borderId="8" xfId="6" applyNumberFormat="1" applyFont="1" applyProtection="1">
      <protection locked="0"/>
    </xf>
    <xf numFmtId="2" fontId="0" fillId="5" borderId="0" xfId="0" applyFont="1" applyFill="1"/>
    <xf numFmtId="0" fontId="3" fillId="0" borderId="0" xfId="7" applyFill="1"/>
    <xf numFmtId="2" fontId="11" fillId="6" borderId="0" xfId="3" applyNumberFormat="1" applyProtection="1">
      <protection locked="0"/>
    </xf>
    <xf numFmtId="2" fontId="0" fillId="4" borderId="0" xfId="0" applyNumberFormat="1" applyFill="1"/>
    <xf numFmtId="2" fontId="11" fillId="6" borderId="0" xfId="3" applyNumberFormat="1" applyBorder="1" applyProtection="1">
      <protection locked="0"/>
    </xf>
    <xf numFmtId="2" fontId="0" fillId="4" borderId="0" xfId="0" applyNumberFormat="1" applyFill="1" applyBorder="1"/>
    <xf numFmtId="0" fontId="12" fillId="7" borderId="10" xfId="4" applyBorder="1" applyAlignment="1">
      <alignment horizontal="center"/>
    </xf>
    <xf numFmtId="0" fontId="1" fillId="0" borderId="0" xfId="7" applyFont="1" applyFill="1"/>
    <xf numFmtId="2" fontId="13" fillId="8" borderId="7" xfId="5" applyNumberFormat="1" applyFont="1" applyFill="1" applyBorder="1"/>
    <xf numFmtId="2" fontId="24" fillId="2" borderId="0" xfId="0" applyFont="1" applyFill="1"/>
    <xf numFmtId="1" fontId="0" fillId="3" borderId="0" xfId="0" applyNumberFormat="1" applyFont="1" applyFill="1" applyProtection="1">
      <protection locked="0"/>
    </xf>
    <xf numFmtId="2" fontId="9" fillId="0" borderId="4" xfId="0" applyFont="1" applyBorder="1" applyAlignment="1">
      <alignment horizontal="center" vertical="top"/>
    </xf>
    <xf numFmtId="2" fontId="25" fillId="0" borderId="0" xfId="0" applyFont="1" applyAlignment="1">
      <alignment horizontal="center"/>
    </xf>
    <xf numFmtId="2" fontId="25" fillId="0" borderId="11" xfId="0" applyFont="1" applyBorder="1" applyAlignment="1">
      <alignment horizontal="center"/>
    </xf>
    <xf numFmtId="2" fontId="9" fillId="2" borderId="12" xfId="0" applyFont="1" applyFill="1" applyBorder="1" applyAlignment="1">
      <alignment horizontal="center" vertical="top"/>
    </xf>
    <xf numFmtId="2" fontId="9" fillId="2" borderId="6" xfId="0" applyFont="1" applyFill="1" applyBorder="1" applyAlignment="1">
      <alignment horizontal="center" vertical="top"/>
    </xf>
    <xf numFmtId="2" fontId="9" fillId="2" borderId="13" xfId="0" applyFont="1" applyFill="1" applyBorder="1" applyAlignment="1">
      <alignment horizontal="center" vertical="top"/>
    </xf>
    <xf numFmtId="165" fontId="0" fillId="3" borderId="0" xfId="10" applyNumberFormat="1" applyFont="1" applyFill="1" applyProtection="1">
      <protection locked="0"/>
    </xf>
    <xf numFmtId="0" fontId="0" fillId="3" borderId="0" xfId="10" applyFont="1" applyFill="1" applyProtection="1">
      <protection locked="0"/>
    </xf>
    <xf numFmtId="0" fontId="10" fillId="3" borderId="0" xfId="10" applyFill="1" applyProtection="1">
      <protection locked="0"/>
    </xf>
    <xf numFmtId="0" fontId="10" fillId="3" borderId="0" xfId="10" applyFill="1" applyBorder="1" applyProtection="1">
      <protection locked="0"/>
    </xf>
    <xf numFmtId="2" fontId="11" fillId="6" borderId="0" xfId="3" applyNumberFormat="1" applyBorder="1" applyProtection="1"/>
    <xf numFmtId="2" fontId="5" fillId="3" borderId="0" xfId="0" applyFont="1" applyFill="1" applyBorder="1" applyProtection="1">
      <protection locked="0"/>
    </xf>
    <xf numFmtId="165" fontId="5" fillId="3" borderId="0" xfId="10" applyNumberFormat="1" applyFont="1" applyFill="1" applyProtection="1">
      <protection locked="0"/>
    </xf>
    <xf numFmtId="2" fontId="5" fillId="3" borderId="0" xfId="0" applyFont="1" applyFill="1" applyProtection="1">
      <protection locked="0"/>
    </xf>
    <xf numFmtId="1" fontId="5" fillId="3" borderId="0" xfId="0" applyNumberFormat="1" applyFont="1" applyFill="1" applyProtection="1">
      <protection locked="0"/>
    </xf>
    <xf numFmtId="2" fontId="22" fillId="6" borderId="0" xfId="3" applyNumberFormat="1" applyFont="1" applyProtection="1">
      <protection locked="0"/>
    </xf>
    <xf numFmtId="2" fontId="5" fillId="4" borderId="0" xfId="0" applyFont="1" applyFill="1" applyProtection="1">
      <protection locked="0"/>
    </xf>
    <xf numFmtId="2" fontId="5" fillId="4" borderId="0" xfId="0" applyNumberFormat="1" applyFont="1" applyFill="1" applyProtection="1">
      <protection locked="0"/>
    </xf>
    <xf numFmtId="2" fontId="5" fillId="4" borderId="0" xfId="0" applyNumberFormat="1" applyFont="1" applyFill="1"/>
    <xf numFmtId="2" fontId="5" fillId="0" borderId="0" xfId="0" applyFont="1" applyFill="1"/>
    <xf numFmtId="2" fontId="20" fillId="10" borderId="1" xfId="0" applyFont="1" applyFill="1" applyBorder="1" applyAlignment="1">
      <alignment horizontal="center" vertical="top" wrapText="1"/>
    </xf>
  </cellXfs>
  <cellStyles count="14">
    <cellStyle name="Calculation" xfId="5" builtinId="22"/>
    <cellStyle name="Check Cell" xfId="6" builtinId="23"/>
    <cellStyle name="Input" xfId="4" builtinId="20"/>
    <cellStyle name="invisible" xfId="1" xr:uid="{00000000-0005-0000-0000-000000000000}"/>
    <cellStyle name="invisible2" xfId="2" xr:uid="{00000000-0005-0000-0000-000001000000}"/>
    <cellStyle name="Neutral" xfId="3" builtinId="28"/>
    <cellStyle name="Normal" xfId="0" builtinId="0"/>
    <cellStyle name="Normal 2" xfId="7" xr:uid="{BF56392E-38E0-4DC5-B965-D0E3248026B8}"/>
    <cellStyle name="Normal 2 2" xfId="8" xr:uid="{D14923FD-B468-45A5-91E5-701F272C6BB7}"/>
    <cellStyle name="Normal 3" xfId="9" xr:uid="{61C2BCD6-00CE-4641-A18E-E66B6C980898}"/>
    <cellStyle name="Normal 4" xfId="10" xr:uid="{F5EDE1BA-5DF6-42F4-A463-37F66F349B70}"/>
    <cellStyle name="Normal 5" xfId="11" xr:uid="{DB6F90AC-EB85-4877-9B36-ED7F2C2BE4EC}"/>
    <cellStyle name="Normal 6" xfId="12" xr:uid="{C175FCBF-DE71-4799-BE34-FFB8BCA0247C}"/>
    <cellStyle name="Normal 7" xfId="13" xr:uid="{9D1BE434-3863-40F6-A4AE-3F817F3B8C86}"/>
  </cellStyles>
  <dxfs count="56">
    <dxf>
      <numFmt numFmtId="2" formatCode="0.00"/>
      <fill>
        <patternFill patternType="solid">
          <fgColor indexed="45"/>
          <bgColor indexed="47"/>
        </patternFill>
      </fill>
    </dxf>
    <dxf>
      <numFmt numFmtId="2" formatCode="0.00"/>
      <fill>
        <patternFill patternType="solid">
          <fgColor indexed="47"/>
          <bgColor indexed="45"/>
        </patternFill>
      </fill>
    </dxf>
    <dxf>
      <numFmt numFmtId="2" formatCode="0.00"/>
      <fill>
        <patternFill patternType="solid">
          <fgColor indexed="47"/>
          <bgColor indexed="45"/>
        </patternFill>
      </fill>
    </dxf>
    <dxf>
      <numFmt numFmtId="2" formatCode="0.00"/>
      <fill>
        <patternFill patternType="solid">
          <fgColor indexed="45"/>
          <bgColor indexed="47"/>
        </patternFill>
      </fill>
    </dxf>
    <dxf>
      <numFmt numFmtId="2" formatCode="0.00"/>
      <protection locked="0" hidden="0"/>
    </dxf>
    <dxf>
      <numFmt numFmtId="2" formatCode="0.00"/>
      <protection locked="0" hidden="0"/>
    </dxf>
    <dxf>
      <numFmt numFmtId="2" formatCode="0.00"/>
      <protection locked="0" hidden="0"/>
    </dxf>
    <dxf>
      <numFmt numFmtId="2" formatCode="0.00"/>
      <protection locked="1" hidden="0"/>
    </dxf>
    <dxf>
      <numFmt numFmtId="2" formatCode="0.00"/>
    </dxf>
    <dxf>
      <numFmt numFmtId="2" formatCode="0.00"/>
    </dxf>
    <dxf>
      <numFmt numFmtId="2" formatCode="0.00"/>
    </dxf>
    <dxf>
      <numFmt numFmtId="2" formatCode="0.00"/>
    </dxf>
    <dxf>
      <numFmt numFmtId="2" formatCode="0.00"/>
      <fill>
        <patternFill patternType="solid">
          <fgColor indexed="45"/>
          <bgColor indexed="47"/>
        </patternFill>
      </fill>
    </dxf>
    <dxf>
      <numFmt numFmtId="2" formatCode="0.00"/>
      <fill>
        <patternFill patternType="solid">
          <fgColor indexed="45"/>
          <bgColor indexed="47"/>
        </patternFill>
      </fill>
    </dxf>
    <dxf>
      <numFmt numFmtId="2" formatCode="0.00"/>
    </dxf>
    <dxf>
      <numFmt numFmtId="2" formatCode="0.00"/>
    </dxf>
    <dxf>
      <numFmt numFmtId="2" formatCode="0.00"/>
    </dxf>
    <dxf>
      <numFmt numFmtId="2" formatCode="0.00"/>
    </dxf>
    <dxf>
      <numFmt numFmtId="2" formatCode="0.00"/>
    </dxf>
    <dxf>
      <numFmt numFmtId="2" formatCode="0.00"/>
      <alignment horizontal="center" vertical="bottom" textRotation="0" wrapText="0" indent="0" justifyLastLine="0" shrinkToFit="0" readingOrder="0"/>
    </dxf>
    <dxf>
      <numFmt numFmtId="2" formatCode="0.0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rgb="FF7F7F7F"/>
        </bottom>
      </border>
    </dxf>
    <dxf>
      <numFmt numFmtId="2" formatCode="0.00"/>
      <protection locked="0" hidden="0"/>
    </dxf>
    <dxf>
      <numFmt numFmtId="2" formatCode="0.00"/>
      <fill>
        <patternFill patternType="solid">
          <fgColor indexed="27"/>
          <bgColor indexed="42"/>
        </patternFill>
      </fill>
      <protection locked="0" hidden="0"/>
    </dxf>
    <dxf>
      <numFmt numFmtId="2" formatCode="0.00"/>
      <protection locked="0" hidden="0"/>
    </dxf>
    <dxf>
      <numFmt numFmtId="2" formatCode="0.00"/>
    </dxf>
    <dxf>
      <fill>
        <patternFill patternType="solid">
          <fgColor indexed="45"/>
          <bgColor indexed="47"/>
        </patternFill>
      </fill>
    </dxf>
    <dxf>
      <fill>
        <patternFill patternType="solid">
          <fgColor indexed="45"/>
          <bgColor indexed="47"/>
        </patternFill>
      </fill>
    </dxf>
    <dxf>
      <fill>
        <patternFill patternType="solid">
          <fgColor indexed="45"/>
          <bgColor indexed="47"/>
        </patternFill>
      </fill>
    </dxf>
    <dxf>
      <fill>
        <patternFill patternType="solid">
          <fgColor indexed="45"/>
          <bgColor indexed="47"/>
        </patternFill>
      </fill>
    </dxf>
    <dxf>
      <numFmt numFmtId="2" formatCode="0.00"/>
      <protection locked="0" hidden="0"/>
    </dxf>
    <dxf>
      <numFmt numFmtId="2" formatCode="0.00"/>
      <protection locked="0" hidden="0"/>
    </dxf>
    <dxf>
      <numFmt numFmtId="2" formatCode="0.00"/>
      <protection locked="0" hidden="0"/>
    </dxf>
    <dxf>
      <numFmt numFmtId="2" formatCode="0.00"/>
      <protection locked="0" hidden="0"/>
    </dxf>
    <dxf>
      <numFmt numFmtId="2" formatCode="0.00"/>
      <protection locked="0" hidden="0"/>
    </dxf>
    <dxf>
      <numFmt numFmtId="2" formatCode="0.00"/>
      <protection locked="0" hidden="0"/>
    </dxf>
    <dxf>
      <fill>
        <patternFill patternType="solid">
          <fgColor indexed="27"/>
          <bgColor indexed="42"/>
        </patternFill>
      </fill>
      <protection locked="0" hidden="0"/>
    </dxf>
    <dxf>
      <fill>
        <patternFill patternType="solid">
          <fgColor indexed="27"/>
          <bgColor indexed="42"/>
        </patternFill>
      </fill>
      <protection locked="0" hidden="0"/>
    </dxf>
    <dxf>
      <fill>
        <patternFill patternType="solid">
          <fgColor indexed="27"/>
          <bgColor indexed="42"/>
        </patternFill>
      </fill>
      <protection locked="0" hidden="0"/>
    </dxf>
    <dxf>
      <numFmt numFmtId="1" formatCode="0"/>
      <fill>
        <patternFill patternType="solid">
          <fgColor indexed="27"/>
          <bgColor indexed="42"/>
        </patternFill>
      </fill>
      <protection locked="0" hidden="0"/>
    </dxf>
    <dxf>
      <numFmt numFmtId="1" formatCode="0"/>
      <fill>
        <patternFill patternType="solid">
          <fgColor indexed="27"/>
          <bgColor indexed="42"/>
        </patternFill>
      </fill>
      <protection locked="0" hidden="0"/>
    </dxf>
    <dxf>
      <numFmt numFmtId="1" formatCode="0"/>
      <fill>
        <patternFill patternType="solid">
          <fgColor indexed="27"/>
          <bgColor indexed="42"/>
        </patternFill>
      </fill>
      <protection locked="0" hidden="0"/>
    </dxf>
    <dxf>
      <numFmt numFmtId="1" formatCode="0"/>
      <fill>
        <patternFill patternType="solid">
          <fgColor indexed="27"/>
          <bgColor indexed="42"/>
        </patternFill>
      </fill>
      <protection locked="0" hidden="0"/>
    </dxf>
    <dxf>
      <fill>
        <patternFill patternType="solid">
          <fgColor indexed="27"/>
          <bgColor indexed="42"/>
        </patternFill>
      </fill>
      <protection locked="0" hidden="0"/>
    </dxf>
    <dxf>
      <numFmt numFmtId="1" formatCode="0"/>
      <fill>
        <patternFill patternType="solid">
          <fgColor indexed="27"/>
          <bgColor indexed="42"/>
        </patternFill>
      </fill>
      <protection locked="0" hidden="0"/>
    </dxf>
    <dxf>
      <fill>
        <patternFill patternType="solid">
          <fgColor indexed="27"/>
          <bgColor indexed="42"/>
        </patternFill>
      </fill>
      <protection locked="0" hidden="0"/>
    </dxf>
    <dxf>
      <fill>
        <patternFill patternType="solid">
          <fgColor indexed="27"/>
          <bgColor indexed="42"/>
        </patternFill>
      </fill>
      <protection locked="0" hidden="0"/>
    </dxf>
    <dxf>
      <font>
        <b val="0"/>
        <i val="0"/>
        <strike val="0"/>
        <condense val="0"/>
        <extend val="0"/>
        <outline val="0"/>
        <shadow val="0"/>
        <u val="none"/>
        <vertAlign val="baseline"/>
        <sz val="10"/>
        <color auto="1"/>
        <name val="Arial"/>
        <family val="2"/>
        <charset val="1"/>
        <scheme val="none"/>
      </font>
      <fill>
        <patternFill patternType="solid">
          <fgColor indexed="27"/>
          <bgColor indexed="42"/>
        </patternFill>
      </fill>
      <protection locked="0" hidden="0"/>
    </dxf>
    <dxf>
      <fill>
        <patternFill patternType="solid">
          <fgColor indexed="45"/>
          <bgColor indexed="47"/>
        </patternFill>
      </fill>
    </dxf>
    <dxf>
      <font>
        <b/>
        <i val="0"/>
        <strike val="0"/>
        <condense val="0"/>
        <extend val="0"/>
        <outline val="0"/>
        <shadow val="0"/>
        <u val="none"/>
        <vertAlign val="baseline"/>
        <sz val="11"/>
        <color theme="0"/>
        <name val="Calibri"/>
        <family val="2"/>
        <charset val="1"/>
        <scheme val="none"/>
      </font>
      <fill>
        <patternFill patternType="solid">
          <fgColor indexed="64"/>
          <bgColor theme="1"/>
        </patternFill>
      </fill>
      <alignment horizontal="center" vertical="top" textRotation="0" wrapText="0" indent="0" justifyLastLine="0" shrinkToFit="0" readingOrder="0"/>
      <border diagonalUp="0" diagonalDown="0" outline="0">
        <left style="hair">
          <color indexed="8"/>
        </left>
        <right style="hair">
          <color indexed="8"/>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CCFFFF"/>
      <rgbColor rgb="00B3F6D4"/>
      <rgbColor rgb="00FFFF99"/>
      <rgbColor rgb="0099CCFF"/>
      <rgbColor rgb="00F2A7CC"/>
      <rgbColor rgb="00CC99FF"/>
      <rgbColor rgb="00EBB19D"/>
      <rgbColor rgb="003366FF"/>
      <rgbColor rgb="0033CCCC"/>
      <rgbColor rgb="0099FF66"/>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hris%20williams\Downloads\msProj-20221021T024656Z-001\msProj\macros\ct_skindose\CTPSDcalc%20v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sheetName val="Instructions"/>
      <sheetName val="Predict"/>
      <sheetName val="Settings"/>
      <sheetName val="Device_fits"/>
      <sheetName val="80head"/>
      <sheetName val="80body"/>
      <sheetName val="100head"/>
      <sheetName val="100body"/>
      <sheetName val="120head"/>
      <sheetName val="120body"/>
      <sheetName val="140head"/>
      <sheetName val="140body"/>
    </sheetNames>
    <sheetDataSet>
      <sheetData sheetId="0"/>
      <sheetData sheetId="1"/>
      <sheetData sheetId="2"/>
      <sheetData sheetId="3"/>
      <sheetData sheetId="4">
        <row r="2">
          <cell r="C2">
            <v>0.1305</v>
          </cell>
          <cell r="D2">
            <v>-1.8800000000000001E-2</v>
          </cell>
          <cell r="E2">
            <v>7.274</v>
          </cell>
          <cell r="F2">
            <v>0.88830000000000009</v>
          </cell>
          <cell r="G2">
            <v>2.5300000000000002</v>
          </cell>
        </row>
      </sheetData>
      <sheetData sheetId="5"/>
      <sheetData sheetId="6"/>
      <sheetData sheetId="7"/>
      <sheetData sheetId="8"/>
      <sheetData sheetId="9"/>
      <sheetData sheetId="10"/>
      <sheetData sheetId="11"/>
      <sheetData sheetId="12"/>
    </sheetDataSet>
  </externalBook>
</externalLink>
</file>

<file path=xl/persons/person.xml><?xml version="1.0" encoding="utf-8"?>
<personList xmlns="http://schemas.microsoft.com/office/spreadsheetml/2018/threadedcomments" xmlns:x="http://schemas.openxmlformats.org/spreadsheetml/2006/main">
  <person displayName="Williams, Chris (Health)" id="{CAB719F2-FF89-4580-828C-CAC0CC4B1A13}" userId="S::Chris.Williams@act.gov.au::bea133ec-e729-454e-bca6-6abe4ee8494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1D0A96-E26F-42ED-A3BD-59426BE16E9F}" name="Table2" displayName="Table2" ref="A3:AJ104" totalsRowShown="0" headerRowDxfId="55" dataDxfId="54">
  <autoFilter ref="A3:AJ104" xr:uid="{171D0A96-E26F-42ED-A3BD-59426BE16E9F}"/>
  <tableColumns count="36">
    <tableColumn id="1" xr3:uid="{2C16098A-8A00-4328-92B4-AEAD1B74F36A}" name="Device" dataDxfId="53"/>
    <tableColumn id="2" xr3:uid="{235A378F-CEA0-4902-BFB1-940CBD10FCE6}" name="Name" dataDxfId="52"/>
    <tableColumn id="3" xr3:uid="{50A85C2B-8208-475F-A2AA-B7071369FE40}" name="CTDIvol_x000a_(mGy)" dataDxfId="51"/>
    <tableColumn id="4" xr3:uid="{8C8312B0-2250-4B33-972F-F759FDA16ED4}" name="kVp" dataDxfId="50"/>
    <tableColumn id="5" xr3:uid="{A608922A-0774-4351-B8EB-593C01D7DF21}" name="Filter" dataDxfId="49"/>
    <tableColumn id="6" xr3:uid="{AA818683-9992-4516-AD19-741AC0E6239E}" name="Coll._x000a_(mm)" dataDxfId="48"/>
    <tableColumn id="7" xr3:uid="{76D7A732-31EA-4820-9BEC-0849200091FF}" name="Scan length_x000a_(mm)" dataDxfId="47"/>
    <tableColumn id="8" xr3:uid="{BA623521-7ED7-4BE8-9F25-F9791D2A6CA6}" name="AP" dataDxfId="46"/>
    <tableColumn id="9" xr3:uid="{1781E6DB-668E-4CA8-8126-EAC6722E5369}" name="LR" dataDxfId="45"/>
    <tableColumn id="10" xr3:uid="{0FAA5F4D-D549-44DD-8422-CFBA07376399}" name="Pitch" dataDxfId="44"/>
    <tableColumn id="11" xr3:uid="{AC2025A6-E342-4CE6-BE2C-F4E802FC83A3}" name="Type" dataDxfId="43"/>
    <tableColumn id="12" xr3:uid="{DAAA300E-44B0-446B-9D79-436CF8F9CF49}" name="ROI" dataDxfId="42"/>
    <tableColumn id="33" xr3:uid="{D7533DEF-2820-4F4A-B2A3-E453F36BEED9}" name="CTDI match closeness" dataDxfId="29" dataCellStyle="Neutral">
      <calculatedColumnFormula array="1">MAX(IF(Table2[[#This Row],[Filter]]=ctdi_input[Phantom],0.5,0)+IF(Table2[[#This Row],[Device]]=ctdi_input[scanner name],0.35,0)+IF(Table2[[#This Row],[kVp]]=ctdi_input[kVp],0.15,0)-0.005*ABS((Table2[[#This Row],[Coll.
(mm)]]-ctdi_input[nom. beam width])))</calculatedColumnFormula>
    </tableColumn>
    <tableColumn id="34" xr3:uid="{5B53FD5F-CF55-4688-B7C3-4DE186D08EFF}" name="Match index" dataDxfId="28" dataCellStyle="Neutral">
      <calculatedColumnFormula array="1">MATCH(Table2[[#This Row],[CTDI match closeness]],(IF(Table2[[#This Row],[Filter]]=ctdi_input[Phantom],0.5,0)+IF(Table2[[#This Row],[Device]]=ctdi_input[scanner name],0.35,0)+IF(Table2[[#This Row],[kVp]]=ctdi_input[kVp],0.15,0)-0.005*ABS((Table2[[#This Row],[Coll.
(mm)]]-ctdi_input[nom. beam width]))),0)</calculatedColumnFormula>
    </tableColumn>
    <tableColumn id="13" xr3:uid="{B17F3759-5BE7-4534-ABD6-C5CD9AC28199}" name="top ratio" dataDxfId="4" dataCellStyle="Neutral">
      <calculatedColumnFormula array="1">INDEX(ctdi_input[top ratio],Table2[[#This Row],[Match index]])</calculatedColumnFormula>
    </tableColumn>
    <tableColumn id="14" xr3:uid="{F55C8229-E98E-44C2-9893-2A01D450CD6C}" name="bottom_ratio" dataDxfId="5" dataCellStyle="Neutral">
      <calculatedColumnFormula array="1">INDEX(ctdi_input[bottom_ratio],Table2[[#This Row],[Match index]])</calculatedColumnFormula>
    </tableColumn>
    <tableColumn id="15" xr3:uid="{9829E2BA-BABE-4ADA-BB9D-E27D5BE215BB}" name="display_ratio" dataDxfId="6" dataCellStyle="Neutral">
      <calculatedColumnFormula array="1">INDEX(ctdi_input[display_ratio],Table2[[#This Row],[Match index]])</calculatedColumnFormula>
    </tableColumn>
    <tableColumn id="36" xr3:uid="{9B6224A1-E4BC-4037-AE4B-7AEE14B5975A}" name="head_ratio_ctdi" dataDxfId="7" dataCellStyle="Neutral">
      <calculatedColumnFormula array="1">INDEX(ctdi_input[Head Ratio],Table2[[#This Row],[Match index]])</calculatedColumnFormula>
    </tableColumn>
    <tableColumn id="16" xr3:uid="{3368C0D5-1A9B-46E1-9D55-0201153CA22E}" name="c_penumbra" dataDxfId="41" dataCellStyle="Neutral">
      <calculatedColumnFormula>_xlfn.XLOOKUP($A4,Device_fits!$A$2:$A$20,Device_fits!C$2:C$20)</calculatedColumnFormula>
    </tableColumn>
    <tableColumn id="17" xr3:uid="{BFDC1989-6E79-4A9E-9CDB-C4100267F3B9}" name="c_length" dataDxfId="40" dataCellStyle="Neutral">
      <calculatedColumnFormula>_xlfn.XLOOKUP($A4,Device_fits!$A$2:$A$20,Device_fits!D$2:D$20)</calculatedColumnFormula>
    </tableColumn>
    <tableColumn id="18" xr3:uid="{C67FB2FA-38C4-4BF1-8E0E-A45C06746FD8}" name="c_kvp" dataDxfId="39" dataCellStyle="Neutral">
      <calculatedColumnFormula>_xlfn.XLOOKUP($A4,Device_fits!$A$2:$A$20,Device_fits!E$2:E$20)</calculatedColumnFormula>
    </tableColumn>
    <tableColumn id="19" xr3:uid="{FD2E2DB7-CDAC-4BA0-BDDF-64A3C2D6AB2F}" name="constant" dataDxfId="38" dataCellStyle="Neutral">
      <calculatedColumnFormula>_xlfn.XLOOKUP($A4,Device_fits!$A$2:$A$20,Device_fits!F$2:F$20)</calculatedColumnFormula>
    </tableColumn>
    <tableColumn id="20" xr3:uid="{8516D45D-9316-4D46-8ABF-EE3C93AE98A4}" name="head_ratio_override" dataDxfId="37" dataCellStyle="Neutral">
      <calculatedColumnFormula>_xlfn.XLOOKUP($A4,Device_fits!$A$2:$A$20,Device_fits!G$2:G$20)</calculatedColumnFormula>
    </tableColumn>
    <tableColumn id="32" xr3:uid="{AEAFF55B-4536-48EF-9745-5C525B320C8E}" name="display ratio override" dataDxfId="36" dataCellStyle="Neutral">
      <calculatedColumnFormula>_xlfn.XLOOKUP($A4,Device_fits!$A$2:$A$20,Device_fits!H$2:H$20)</calculatedColumnFormula>
    </tableColumn>
    <tableColumn id="21" xr3:uid="{D7DF47CE-E042-4489-B9FC-0942C3B51496}" name="Eff. length" dataDxfId="35">
      <calculatedColumnFormula>IF(K4="hel",G4+F4*J4*0.5,G4)</calculatedColumnFormula>
    </tableColumn>
    <tableColumn id="22" xr3:uid="{3222162D-0256-4A69-861B-BF805523FE59}" name="k_bottom" dataDxfId="34">
      <calculatedColumnFormula>IF(L4="top",1,IFERROR(P4,1))</calculatedColumnFormula>
    </tableColumn>
    <tableColumn id="23" xr3:uid="{18E18083-9005-450D-B23C-70DE892D8B40}" name="k_head" dataDxfId="13">
      <calculatedColumnFormula>IF(E4="head",IFERROR(1/Table2[[#This Row],[head_ratio_ctdi]],1/W4),1)</calculatedColumnFormula>
    </tableColumn>
    <tableColumn id="24" xr3:uid="{2C7A3839-64EB-435F-A561-56E5B563DB3B}" name="k_ctdi" dataDxfId="12">
      <calculatedColumnFormula>IFERROR(Table2[[#This Row],[display_ratio]],Table2[[#This Row],[display ratio override]])</calculatedColumnFormula>
    </tableColumn>
    <tableColumn id="25" xr3:uid="{49C91354-9548-441C-9BEC-5F15E3431F0F}" name="klength" dataDxfId="0">
      <calculatedColumnFormula>1-0.5*EXP(-Table2[[#This Row],[c_length]]*(Table2[[#This Row],[Eff. length]]))</calculatedColumnFormula>
    </tableColumn>
    <tableColumn id="26" xr3:uid="{AB12702E-729E-4A6C-A555-C94D76E26D83}" name="kcoll" dataDxfId="3">
      <calculatedColumnFormula>Table2[[#This Row],[Coll.
(mm)]]/(Table2[[#This Row],[Coll.
(mm)]]+Table2[[#This Row],[c_penumbra]])</calculatedColumnFormula>
    </tableColumn>
    <tableColumn id="27" xr3:uid="{11676B87-2C05-4534-A7DA-23367EE3BD9F}" name="ksize" dataDxfId="33">
      <calculatedColumnFormula>INDIRECT(ADDRESS(ROUND(I4/2,0),ROUND(H4/2,0),1,1,D4&amp;E4))</calculatedColumnFormula>
    </tableColumn>
    <tableColumn id="28" xr3:uid="{6D7FD91D-BD07-4DA0-AD42-1BE5F2DC1786}" name="kkvp" dataDxfId="32">
      <calculatedColumnFormula>1-U4*(D4-70)/140</calculatedColumnFormula>
    </tableColumn>
    <tableColumn id="31" xr3:uid="{398651AA-B7D2-4556-94EF-E05105E1F328}" name="Matching CTDIvol measurement?" dataDxfId="31" dataCellStyle="Check Cell">
      <calculatedColumnFormula>IF(ISERROR(Table2[[#This Row],[top ratio]]),"Warning: no matching CTDI measurement","Local CTDI used")</calculatedColumnFormula>
    </tableColumn>
    <tableColumn id="29" xr3:uid="{AA81D5FC-0521-406F-992B-E682BE1D3584}" name="Overlap warning" dataDxfId="30" dataCellStyle="Check Cell">
      <calculatedColumnFormula>IF(AND(F4*J4&lt;(S4+F4)*(60-H4/2)/60,G4&gt;F4),"Warning: overlap possible","No overlap")</calculatedColumnFormula>
    </tableColumn>
    <tableColumn id="30" xr3:uid="{35BAEFC7-2249-4736-8129-A4177DB74638}" name="Predicted PSD" dataDxfId="2">
      <calculatedColumnFormula>Table2[[#This Row],[klength]]*Table2[[#This Row],[kcoll]]*Table2[[#This Row],[ksize]]*Table2[[#This Row],[constant]]*Table2[[#This Row],[CTDIvol
(mGy)]]*Table2[[#This Row],[Pitch]]*Table2[[#This Row],[kkvp]]*Table2[[#This Row],[k_ctdi]]*Table2[[#This Row],[k_head]]*Table2[[#This Row],[k_bottom]]</calculatedColumnFormula>
    </tableColumn>
    <tableColumn id="37" xr3:uid="{C028302B-8E65-43BC-B5F3-8329827CA45B}" name="Predicted PSD_x000a_overlap" dataDxfId="1">
      <calculatedColumnFormula>IF(LEFT(Table2[[#This Row],[Overlap warning]],4)="Warn",Table2[[#This Row],[Predicted PSD]]/(SQRT(Table2[[#This Row],[kcoll]])),"")</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8A89EF-EB43-4F58-9DDB-4350F6702A4C}" name="ctdi_input" displayName="ctdi_input" ref="A2:S25" totalsRowShown="0" tableBorderDxfId="27" headerRowCellStyle="Normal 2" dataCellStyle="Calculation">
  <autoFilter ref="A2:S25" xr:uid="{168A89EF-EB43-4F58-9DDB-4350F6702A4C}"/>
  <tableColumns count="19">
    <tableColumn id="1" xr3:uid="{EBF16BF4-46DE-49CE-B76E-283B0B44960C}" name="scanner name" dataCellStyle="Input"/>
    <tableColumn id="2" xr3:uid="{72E5B328-7425-4A60-9502-73E711AF813D}" name="Phantom" dataCellStyle="Input"/>
    <tableColumn id="3" xr3:uid="{28BC5CB0-4F92-4687-B9A2-C4B45743C396}" name="kVp" dataDxfId="26" dataCellStyle="Input"/>
    <tableColumn id="4" xr3:uid="{4402C087-699E-41E9-A3C0-5B61C9ECB35B}" name="mAs" dataDxfId="25" dataCellStyle="Input"/>
    <tableColumn id="5" xr3:uid="{AE57F5AF-A864-499A-B807-BFF6948D9F3E}" name="nom. beam width" dataDxfId="24" dataCellStyle="Input"/>
    <tableColumn id="6" xr3:uid="{CB0B533D-DA9F-480E-8AD7-89869EF39DE7}" name="Displayed" dataDxfId="23" dataCellStyle="Input"/>
    <tableColumn id="7" xr3:uid="{88BD982D-8B0F-482C-8D36-C64AAC08FF97}" name="Centre" dataDxfId="22" dataCellStyle="Input"/>
    <tableColumn id="8" xr3:uid="{188E97B5-4F7C-4045-ABF4-3C95B618A894}" name="12" dataDxfId="21" dataCellStyle="Input"/>
    <tableColumn id="9" xr3:uid="{AE250D8A-4786-4AC3-BA15-23A2D1E0EE21}" name="3" dataDxfId="20" dataCellStyle="Input"/>
    <tableColumn id="10" xr3:uid="{FA1BE11D-A2BB-483F-A116-7EA8F267EE29}" name="6" dataDxfId="19" dataCellStyle="Input"/>
    <tableColumn id="11" xr3:uid="{07E38089-EA14-4B74-A222-DF8934A8970E}" name="9" dataDxfId="18" dataCellStyle="Input"/>
    <tableColumn id="12" xr3:uid="{21AB2FBC-59C2-4C8B-B8DE-494B78E2167F}" name="calculated" dataDxfId="8" dataCellStyle="Calculation">
      <calculatedColumnFormula>(1/3*ctdi_input[[#This Row],[Centre]]+2/3*AVERAGE(ctdi_input[[#This Row],[12]:[9]]))*100/ctdi_input[[#This Row],[nom. beam width]]</calculatedColumnFormula>
    </tableColumn>
    <tableColumn id="13" xr3:uid="{075CD35F-1D59-4D26-B4E0-17126A5EE6A8}" name="top ratio" dataDxfId="9" dataCellStyle="Calculation">
      <calculatedColumnFormula>ctdi_input[[#This Row],[12]]/ctdi_input[[#This Row],[calculated]]/ctdi_input[[#This Row],[nom. beam width]]*100</calculatedColumnFormula>
    </tableColumn>
    <tableColumn id="14" xr3:uid="{586C15E8-4976-47A7-B1E7-9D5F5FA28413}" name="bottom_ratio" dataDxfId="10" dataCellStyle="Calculation">
      <calculatedColumnFormula>ctdi_input[[#This Row],[6]]/ctdi_input[[#This Row],[12]]</calculatedColumnFormula>
    </tableColumn>
    <tableColumn id="15" xr3:uid="{CFE493EA-26AF-4037-85C4-3CCD9880F6F9}" name="display_ratio" dataDxfId="11" dataCellStyle="Calculation">
      <calculatedColumnFormula>ctdi_input[[#This Row],[calculated]]/ctdi_input[[#This Row],[Displayed]]</calculatedColumnFormula>
    </tableColumn>
    <tableColumn id="18" xr3:uid="{D4267B89-8AE3-4259-8DEA-A3786A67BABF}" name="head_to_body_lookup match quality" dataDxfId="15" dataCellStyle="Calculation">
      <calculatedColumnFormula array="1">IF(ctdi_input[[#This Row],[Phantom]]="head",MAX(IF(ctdi_input[Phantom]="body",1,0)*(IF(ctdi_input[[#This Row],[scanner name]]=ctdi_input[scanner name],1,0))*(1-1/100*ABS(ctdi_input[[#This Row],[kVp]]-ctdi_input[kVp])*IF(ctdi_input[[#This Row],[nom. beam width]]=ctdi_input[nom. beam width],1,0))),NA())</calculatedColumnFormula>
    </tableColumn>
    <tableColumn id="19" xr3:uid="{D4B9BF8C-054C-4685-A006-C15F8C2F85CB}" name="Head to body lookup index" dataDxfId="14" dataCellStyle="Calculation">
      <calculatedColumnFormula array="1">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calculatedColumnFormula>
    </tableColumn>
    <tableColumn id="20" xr3:uid="{E0B65757-267C-4F5A-B106-2478DB66CED4}" name="Head Ratio" dataDxfId="16" dataCellStyle="Calculation">
      <calculatedColumnFormula array="1">IF(ctdi_input[[#This Row],[Phantom]]="head",IFERROR(ctdi_input[[#This Row],[calculated]]/INDEX(ctdi_input[calculated],ctdi_input[[#This Row],[Head to body lookup index]])/(ctdi_input[[#This Row],[mAs]]/INDEX(ctdi_input[mAs],ctdi_input[[#This Row],[Head to body lookup index]])),2.2),NA())</calculatedColumnFormula>
    </tableColumn>
    <tableColumn id="21" xr3:uid="{29EA633F-9126-4F56-AEDF-25A5D94949A0}" name="Column1" dataDxfId="17" dataCellStyle="Calculation">
      <calculatedColumnFormula array="1">ctdi_input[[#This Row],[mAs]]/INDEX(ctdi_input[mAs],ctdi_input[[#This Row],[Head to body lookup index]])</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3" dT="2023-03-31T05:16:56.60" personId="{CAB719F2-FF89-4580-828C-CAC0CC4B1A13}" id="{8CFDFAE5-4D72-4418-B0E3-0F5862E2AAF1}">
    <text>If an exact match of scanner, filter, kvp and beam collimation is available in CTDI_input, this will be equal to 1. Otherwise, it will be less. Less than 0.6 is not ideal.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45"/>
  <sheetViews>
    <sheetView workbookViewId="0">
      <selection activeCell="B4" sqref="B4"/>
    </sheetView>
  </sheetViews>
  <sheetFormatPr defaultColWidth="11.5703125" defaultRowHeight="12.75" x14ac:dyDescent="0.2"/>
  <cols>
    <col min="1" max="1" width="13.28515625" customWidth="1"/>
    <col min="2" max="2" width="85.42578125" customWidth="1"/>
  </cols>
  <sheetData>
    <row r="2" spans="2:2" x14ac:dyDescent="0.2">
      <c r="B2" s="1" t="s">
        <v>0</v>
      </c>
    </row>
    <row r="3" spans="2:2" x14ac:dyDescent="0.2">
      <c r="B3" s="76" t="s">
        <v>126</v>
      </c>
    </row>
    <row r="4" spans="2:2" x14ac:dyDescent="0.2">
      <c r="B4" s="76" t="s">
        <v>125</v>
      </c>
    </row>
    <row r="5" spans="2:2" x14ac:dyDescent="0.2">
      <c r="B5" s="76" t="s">
        <v>124</v>
      </c>
    </row>
    <row r="6" spans="2:2" x14ac:dyDescent="0.2">
      <c r="B6" s="76" t="s">
        <v>123</v>
      </c>
    </row>
    <row r="7" spans="2:2" x14ac:dyDescent="0.2">
      <c r="B7" s="76" t="s">
        <v>122</v>
      </c>
    </row>
    <row r="8" spans="2:2" x14ac:dyDescent="0.2">
      <c r="B8" s="2" t="s">
        <v>1</v>
      </c>
    </row>
    <row r="9" spans="2:2" x14ac:dyDescent="0.2">
      <c r="B9" s="2" t="s">
        <v>2</v>
      </c>
    </row>
    <row r="10" spans="2:2" x14ac:dyDescent="0.2">
      <c r="B10" s="2" t="s">
        <v>3</v>
      </c>
    </row>
    <row r="11" spans="2:2" x14ac:dyDescent="0.2">
      <c r="B11" s="2" t="s">
        <v>4</v>
      </c>
    </row>
    <row r="12" spans="2:2" x14ac:dyDescent="0.2">
      <c r="B12" s="2" t="s">
        <v>5</v>
      </c>
    </row>
    <row r="13" spans="2:2" x14ac:dyDescent="0.2">
      <c r="B13" s="2" t="s">
        <v>6</v>
      </c>
    </row>
    <row r="14" spans="2:2" x14ac:dyDescent="0.2">
      <c r="B14" s="2"/>
    </row>
    <row r="15" spans="2:2" x14ac:dyDescent="0.2">
      <c r="B15" s="2"/>
    </row>
    <row r="16" spans="2:2" x14ac:dyDescent="0.2">
      <c r="B16" s="2"/>
    </row>
    <row r="17" spans="2:2" x14ac:dyDescent="0.2">
      <c r="B17" s="1" t="s">
        <v>7</v>
      </c>
    </row>
    <row r="18" spans="2:2" x14ac:dyDescent="0.2">
      <c r="B18" s="3" t="s">
        <v>8</v>
      </c>
    </row>
    <row r="19" spans="2:2" x14ac:dyDescent="0.2">
      <c r="B19" s="3" t="s">
        <v>9</v>
      </c>
    </row>
    <row r="20" spans="2:2" x14ac:dyDescent="0.2">
      <c r="B20" s="3" t="s">
        <v>10</v>
      </c>
    </row>
    <row r="21" spans="2:2" x14ac:dyDescent="0.2">
      <c r="B21" s="3" t="s">
        <v>11</v>
      </c>
    </row>
    <row r="22" spans="2:2" x14ac:dyDescent="0.2">
      <c r="B22" s="3" t="s">
        <v>12</v>
      </c>
    </row>
    <row r="23" spans="2:2" x14ac:dyDescent="0.2">
      <c r="B23" s="3" t="s">
        <v>13</v>
      </c>
    </row>
    <row r="24" spans="2:2" x14ac:dyDescent="0.2">
      <c r="B24" s="3" t="s">
        <v>14</v>
      </c>
    </row>
    <row r="25" spans="2:2" x14ac:dyDescent="0.2">
      <c r="B25" s="3" t="s">
        <v>15</v>
      </c>
    </row>
    <row r="26" spans="2:2" x14ac:dyDescent="0.2">
      <c r="B26" s="3" t="s">
        <v>16</v>
      </c>
    </row>
    <row r="27" spans="2:2" x14ac:dyDescent="0.2">
      <c r="B27" s="3" t="s">
        <v>17</v>
      </c>
    </row>
    <row r="28" spans="2:2" x14ac:dyDescent="0.2">
      <c r="B28" s="3" t="s">
        <v>18</v>
      </c>
    </row>
    <row r="29" spans="2:2" x14ac:dyDescent="0.2">
      <c r="B29" s="3" t="s">
        <v>19</v>
      </c>
    </row>
    <row r="30" spans="2:2" x14ac:dyDescent="0.2">
      <c r="B30" s="3" t="s">
        <v>20</v>
      </c>
    </row>
    <row r="31" spans="2:2" x14ac:dyDescent="0.2">
      <c r="B31" s="3" t="s">
        <v>21</v>
      </c>
    </row>
    <row r="32" spans="2:2" ht="25.5" x14ac:dyDescent="0.2">
      <c r="B32" s="3" t="s">
        <v>22</v>
      </c>
    </row>
    <row r="33" spans="2:2" x14ac:dyDescent="0.2">
      <c r="B33" s="3" t="s">
        <v>23</v>
      </c>
    </row>
    <row r="34" spans="2:2" x14ac:dyDescent="0.2">
      <c r="B34" s="3"/>
    </row>
    <row r="35" spans="2:2" x14ac:dyDescent="0.2">
      <c r="B35" s="1"/>
    </row>
    <row r="36" spans="2:2" x14ac:dyDescent="0.2">
      <c r="B36" s="2"/>
    </row>
    <row r="37" spans="2:2" x14ac:dyDescent="0.2">
      <c r="B37" s="2"/>
    </row>
    <row r="38" spans="2:2" x14ac:dyDescent="0.2">
      <c r="B38" s="2"/>
    </row>
    <row r="39" spans="2:2" x14ac:dyDescent="0.2">
      <c r="B39" s="2"/>
    </row>
    <row r="40" spans="2:2" x14ac:dyDescent="0.2">
      <c r="B40" s="2"/>
    </row>
    <row r="41" spans="2:2" x14ac:dyDescent="0.2">
      <c r="B41" s="2"/>
    </row>
    <row r="42" spans="2:2" x14ac:dyDescent="0.2">
      <c r="B42" s="2"/>
    </row>
    <row r="43" spans="2:2" x14ac:dyDescent="0.2">
      <c r="B43" s="2"/>
    </row>
    <row r="44" spans="2:2" x14ac:dyDescent="0.2">
      <c r="B44" s="2"/>
    </row>
    <row r="45" spans="2:2" x14ac:dyDescent="0.2">
      <c r="B45" s="2"/>
    </row>
  </sheetData>
  <sheetProtection selectLockedCells="1" selectUnlockedCells="1"/>
  <pageMargins left="0.78749999999999998" right="0.78749999999999998" top="1.0249999999999999" bottom="1.0249999999999999" header="0.78749999999999998" footer="0.78749999999999998"/>
  <pageSetup paperSize="9" orientation="portrait" useFirstPageNumber="1" horizontalDpi="300" verticalDpi="300" r:id="rId1"/>
  <headerFooter alignWithMargins="0">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1"/>
  <sheetViews>
    <sheetView workbookViewId="0">
      <selection activeCell="B5" sqref="B5"/>
    </sheetView>
  </sheetViews>
  <sheetFormatPr defaultColWidth="11.5703125" defaultRowHeight="12.75" x14ac:dyDescent="0.2"/>
  <cols>
    <col min="1" max="1" width="16.85546875" customWidth="1"/>
    <col min="2" max="2" width="77.42578125" customWidth="1"/>
  </cols>
  <sheetData>
    <row r="1" spans="2:2" ht="15.75" x14ac:dyDescent="0.25">
      <c r="B1" s="4" t="s">
        <v>24</v>
      </c>
    </row>
    <row r="2" spans="2:2" ht="195" x14ac:dyDescent="0.2">
      <c r="B2" s="5" t="s">
        <v>25</v>
      </c>
    </row>
    <row r="3" spans="2:2" ht="15" x14ac:dyDescent="0.2">
      <c r="B3" s="5"/>
    </row>
    <row r="4" spans="2:2" ht="15.75" x14ac:dyDescent="0.25">
      <c r="B4" s="6" t="s">
        <v>26</v>
      </c>
    </row>
    <row r="5" spans="2:2" ht="165" x14ac:dyDescent="0.2">
      <c r="B5" s="5" t="s">
        <v>27</v>
      </c>
    </row>
    <row r="6" spans="2:2" ht="15" x14ac:dyDescent="0.2">
      <c r="B6" s="5"/>
    </row>
    <row r="7" spans="2:2" ht="15.75" x14ac:dyDescent="0.25">
      <c r="B7" s="4" t="s">
        <v>28</v>
      </c>
    </row>
    <row r="8" spans="2:2" ht="225" x14ac:dyDescent="0.2">
      <c r="B8" s="7" t="s">
        <v>29</v>
      </c>
    </row>
    <row r="9" spans="2:2" x14ac:dyDescent="0.2">
      <c r="B9" s="2"/>
    </row>
    <row r="10" spans="2:2" ht="15.75" x14ac:dyDescent="0.25">
      <c r="B10" s="4" t="s">
        <v>30</v>
      </c>
    </row>
    <row r="11" spans="2:2" ht="120" x14ac:dyDescent="0.2">
      <c r="B11" s="7" t="s">
        <v>31</v>
      </c>
    </row>
  </sheetData>
  <sheetProtection selectLockedCells="1" selectUnlockedCells="1"/>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50"/>
  </sheetPr>
  <dimension ref="A1:AK588"/>
  <sheetViews>
    <sheetView tabSelected="1" topLeftCell="W1" workbookViewId="0">
      <selection activeCell="AM9" sqref="AM9"/>
    </sheetView>
  </sheetViews>
  <sheetFormatPr defaultColWidth="11.5703125" defaultRowHeight="12.75" x14ac:dyDescent="0.2"/>
  <cols>
    <col min="1" max="1" width="15.5703125" style="34" customWidth="1"/>
    <col min="2" max="2" width="11.140625" style="34" customWidth="1"/>
    <col min="3" max="3" width="8.140625" style="34" customWidth="1"/>
    <col min="4" max="4" width="7.140625" style="37" customWidth="1"/>
    <col min="5" max="5" width="7.85546875" style="34" customWidth="1"/>
    <col min="6" max="6" width="10.7109375" style="37" customWidth="1"/>
    <col min="7" max="7" width="16.85546875" style="37" customWidth="1"/>
    <col min="8" max="9" width="10" style="37" customWidth="1"/>
    <col min="10" max="10" width="7.5703125" style="34" customWidth="1"/>
    <col min="11" max="11" width="7.42578125" style="34" customWidth="1"/>
    <col min="12" max="12" width="7.85546875" style="34" customWidth="1"/>
    <col min="13" max="13" width="14.42578125" style="34" customWidth="1"/>
    <col min="14" max="14" width="7.85546875" style="34" customWidth="1"/>
    <col min="15" max="15" width="10.7109375" style="34" customWidth="1"/>
    <col min="16" max="16" width="14.85546875" style="34" customWidth="1"/>
    <col min="17" max="18" width="14.5703125" style="34" customWidth="1"/>
    <col min="19" max="19" width="14.140625" style="34" customWidth="1"/>
    <col min="20" max="20" width="10.7109375" style="34" customWidth="1"/>
    <col min="21" max="21" width="8.140625" style="34" customWidth="1"/>
    <col min="22" max="22" width="10.7109375" style="34" customWidth="1"/>
    <col min="23" max="23" width="12.5703125" style="34" customWidth="1"/>
    <col min="24" max="24" width="14" style="34" customWidth="1"/>
    <col min="25" max="25" width="12.28515625" style="34" customWidth="1"/>
    <col min="26" max="26" width="11.7109375" style="34" customWidth="1"/>
    <col min="27" max="27" width="9.5703125" style="34" customWidth="1"/>
    <col min="28" max="29" width="9.85546875" style="34" customWidth="1"/>
    <col min="30" max="30" width="7.42578125" style="34" customWidth="1"/>
    <col min="31" max="31" width="7.5703125" style="34" customWidth="1"/>
    <col min="32" max="32" width="7.42578125" style="34" customWidth="1"/>
    <col min="33" max="33" width="22" style="34" customWidth="1"/>
    <col min="34" max="34" width="20" style="34" customWidth="1"/>
    <col min="35" max="35" width="15.5703125" style="34" customWidth="1"/>
    <col min="36" max="36" width="19.42578125" style="34" customWidth="1"/>
    <col min="37" max="16384" width="11.5703125" style="34"/>
  </cols>
  <sheetData>
    <row r="1" spans="1:37" customFormat="1" ht="15" x14ac:dyDescent="0.2">
      <c r="A1" s="79" t="s">
        <v>32</v>
      </c>
      <c r="B1" s="79"/>
      <c r="C1" s="79"/>
      <c r="D1" s="79"/>
      <c r="E1" s="79"/>
      <c r="F1" s="79"/>
      <c r="G1" s="79"/>
      <c r="H1" s="79"/>
      <c r="I1" s="79"/>
      <c r="J1" s="79"/>
      <c r="K1" s="79"/>
      <c r="L1" s="80"/>
      <c r="M1" s="78" t="s">
        <v>129</v>
      </c>
      <c r="N1" s="78"/>
      <c r="O1" s="78"/>
      <c r="P1" s="78"/>
      <c r="Q1" s="78"/>
      <c r="R1" s="78"/>
      <c r="S1" s="78"/>
      <c r="T1" s="78"/>
      <c r="U1" s="78"/>
      <c r="V1" s="78"/>
      <c r="W1" s="78"/>
      <c r="X1" s="78"/>
      <c r="Y1" s="81" t="s">
        <v>33</v>
      </c>
      <c r="Z1" s="82"/>
      <c r="AA1" s="82"/>
      <c r="AB1" s="82"/>
      <c r="AC1" s="82"/>
      <c r="AD1" s="82"/>
      <c r="AE1" s="82"/>
      <c r="AF1" s="83"/>
      <c r="AG1" s="81" t="s">
        <v>132</v>
      </c>
      <c r="AH1" s="83"/>
      <c r="AI1" s="29" t="s">
        <v>133</v>
      </c>
    </row>
    <row r="2" spans="1:37" customFormat="1" ht="13.9" customHeight="1" x14ac:dyDescent="0.2">
      <c r="B2" s="9"/>
      <c r="D2" s="10"/>
      <c r="E2" s="10"/>
      <c r="F2" s="8"/>
      <c r="G2" s="8"/>
      <c r="H2" s="56" t="s">
        <v>37</v>
      </c>
      <c r="I2" s="56"/>
      <c r="J2" s="10"/>
      <c r="K2" s="10"/>
      <c r="L2" s="30"/>
      <c r="M2" s="78" t="s">
        <v>130</v>
      </c>
      <c r="N2" s="78"/>
      <c r="O2" s="78"/>
      <c r="P2" s="78"/>
      <c r="Q2" s="78"/>
      <c r="R2" s="78"/>
      <c r="S2" s="78" t="s">
        <v>131</v>
      </c>
      <c r="T2" s="78"/>
      <c r="U2" s="78"/>
      <c r="V2" s="78"/>
      <c r="W2" s="78"/>
      <c r="X2" s="78"/>
      <c r="Y2" s="11"/>
      <c r="Z2" s="30"/>
      <c r="AA2" s="30"/>
      <c r="AB2" s="30"/>
      <c r="AC2" s="10"/>
      <c r="AD2" s="10"/>
      <c r="AE2" s="10"/>
      <c r="AF2" s="10"/>
      <c r="AG2" s="30"/>
      <c r="AH2" s="30"/>
      <c r="AI2" s="10"/>
    </row>
    <row r="3" spans="1:37" customFormat="1" ht="30.75" thickBot="1" x14ac:dyDescent="0.25">
      <c r="A3" s="38" t="s">
        <v>58</v>
      </c>
      <c r="B3" s="39" t="s">
        <v>38</v>
      </c>
      <c r="C3" s="40" t="s">
        <v>34</v>
      </c>
      <c r="D3" s="39" t="s">
        <v>39</v>
      </c>
      <c r="E3" s="39" t="s">
        <v>40</v>
      </c>
      <c r="F3" s="40" t="s">
        <v>35</v>
      </c>
      <c r="G3" s="40" t="s">
        <v>36</v>
      </c>
      <c r="H3" s="39" t="s">
        <v>41</v>
      </c>
      <c r="I3" s="39" t="s">
        <v>42</v>
      </c>
      <c r="J3" s="39" t="s">
        <v>43</v>
      </c>
      <c r="K3" s="39" t="s">
        <v>44</v>
      </c>
      <c r="L3" s="39" t="s">
        <v>79</v>
      </c>
      <c r="M3" s="39" t="s">
        <v>111</v>
      </c>
      <c r="N3" s="39" t="s">
        <v>112</v>
      </c>
      <c r="O3" s="39" t="s">
        <v>74</v>
      </c>
      <c r="P3" s="39" t="s">
        <v>75</v>
      </c>
      <c r="Q3" s="39" t="s">
        <v>76</v>
      </c>
      <c r="R3" s="39" t="s">
        <v>127</v>
      </c>
      <c r="S3" s="39" t="s">
        <v>83</v>
      </c>
      <c r="T3" s="39" t="s">
        <v>84</v>
      </c>
      <c r="U3" s="39" t="s">
        <v>85</v>
      </c>
      <c r="V3" s="39" t="s">
        <v>65</v>
      </c>
      <c r="W3" s="39" t="s">
        <v>128</v>
      </c>
      <c r="X3" s="39" t="s">
        <v>100</v>
      </c>
      <c r="Y3" s="39" t="s">
        <v>45</v>
      </c>
      <c r="Z3" s="39" t="s">
        <v>86</v>
      </c>
      <c r="AA3" s="39" t="s">
        <v>87</v>
      </c>
      <c r="AB3" s="39" t="s">
        <v>94</v>
      </c>
      <c r="AC3" s="39" t="s">
        <v>46</v>
      </c>
      <c r="AD3" s="39" t="s">
        <v>47</v>
      </c>
      <c r="AE3" s="39" t="s">
        <v>48</v>
      </c>
      <c r="AF3" s="39" t="s">
        <v>82</v>
      </c>
      <c r="AG3" s="39" t="s">
        <v>97</v>
      </c>
      <c r="AH3" s="39" t="s">
        <v>95</v>
      </c>
      <c r="AI3" s="39" t="s">
        <v>49</v>
      </c>
      <c r="AJ3" s="98" t="s">
        <v>178</v>
      </c>
    </row>
    <row r="4" spans="1:37" customFormat="1" ht="16.5" thickTop="1" thickBot="1" x14ac:dyDescent="0.3">
      <c r="A4" s="16" t="s">
        <v>77</v>
      </c>
      <c r="B4" s="12" t="s">
        <v>50</v>
      </c>
      <c r="C4" s="12">
        <v>1</v>
      </c>
      <c r="D4" s="13">
        <v>120</v>
      </c>
      <c r="E4" s="12" t="s">
        <v>51</v>
      </c>
      <c r="F4" s="13">
        <v>40</v>
      </c>
      <c r="G4" s="13">
        <v>600</v>
      </c>
      <c r="H4" s="13">
        <v>22</v>
      </c>
      <c r="I4" s="13">
        <v>30</v>
      </c>
      <c r="J4" s="12">
        <v>1</v>
      </c>
      <c r="K4" s="12" t="s">
        <v>52</v>
      </c>
      <c r="L4" s="16" t="s">
        <v>80</v>
      </c>
      <c r="M4" s="55" cm="1">
        <f t="array" ref="M4">MAX(IF(Table2[[#This Row],[Filter]]=ctdi_input[Phantom],0.5,0)+IF(Table2[[#This Row],[Device]]=ctdi_input[scanner name],0.35,0)+IF(Table2[[#This Row],[kVp]]=ctdi_input[kVp],0.15,0)-0.005*ABS((Table2[[#This Row],[Coll.
(mm)]]-ctdi_input[nom. beam width])))</f>
        <v>0.85</v>
      </c>
      <c r="N4" s="55" cm="1">
        <f t="array" ref="N4">MATCH(Table2[[#This Row],[CTDI match closeness]],(IF(Table2[[#This Row],[Filter]]=ctdi_input[Phantom],0.5,0)+IF(Table2[[#This Row],[Device]]=ctdi_input[scanner name],0.35,0)+IF(Table2[[#This Row],[kVp]]=ctdi_input[kVp],0.15,0)-0.005*ABS((Table2[[#This Row],[Coll.
(mm)]]-ctdi_input[nom. beam width]))),0)</f>
        <v>7</v>
      </c>
      <c r="O4" s="55" cm="1">
        <f t="array" ref="O4">INDEX(ctdi_input[top ratio],Table2[[#This Row],[Match index]])</f>
        <v>1.2526872829502234</v>
      </c>
      <c r="P4" s="55" cm="1">
        <f t="array" ref="P4">INDEX(ctdi_input[bottom_ratio],Table2[[#This Row],[Match index]])</f>
        <v>0.8803960396039604</v>
      </c>
      <c r="Q4" s="55" cm="1">
        <f t="array" ref="Q4">INDEX(ctdi_input[display_ratio],Table2[[#This Row],[Match index]])</f>
        <v>1.0608771929824561</v>
      </c>
      <c r="R4" s="55" t="e" cm="1">
        <f t="array" ref="R4">INDEX(ctdi_input[Head Ratio],Table2[[#This Row],[Match index]])</f>
        <v>#N/A</v>
      </c>
      <c r="S4" s="55">
        <f>_xlfn.XLOOKUP($A4,Device_fits!$A$2:$A$20,Device_fits!C$2:C$20)</f>
        <v>3.7902146210943202</v>
      </c>
      <c r="T4" s="55">
        <f>_xlfn.XLOOKUP($A4,Device_fits!$A$2:$A$20,Device_fits!D$2:D$20)</f>
        <v>7.6862233545544499E-3</v>
      </c>
      <c r="U4" s="55">
        <f>_xlfn.XLOOKUP($A4,Device_fits!$A$2:$A$20,Device_fits!E$2:E$20)</f>
        <v>1.8612220991509498E-2</v>
      </c>
      <c r="V4" s="55">
        <f>_xlfn.XLOOKUP($A4,Device_fits!$A$2:$A$20,Device_fits!F$2:F$20)</f>
        <v>2.1756014018494199</v>
      </c>
      <c r="W4" s="55">
        <f>_xlfn.XLOOKUP($A4,Device_fits!$A$2:$A$20,Device_fits!G$2:G$20)</f>
        <v>2.2599999999999998</v>
      </c>
      <c r="X4" s="55">
        <f>_xlfn.XLOOKUP($A4,Device_fits!$A$2:$A$20,Device_fits!H$2:H$20)</f>
        <v>1</v>
      </c>
      <c r="Y4" s="14">
        <f>IF(K4="hel",G4+F4*J4*0.5,G4)</f>
        <v>600</v>
      </c>
      <c r="Z4" s="14">
        <f>IF(L4="top",1,IFERROR(P4,1))</f>
        <v>1</v>
      </c>
      <c r="AA4" s="14">
        <f>IF(E4="head",IFERROR(1/Table2[[#This Row],[head_ratio_ctdi]],1/W4),1)</f>
        <v>1</v>
      </c>
      <c r="AB4" s="14">
        <f>IFERROR(Table2[[#This Row],[display_ratio]],Table2[[#This Row],[display ratio override]])</f>
        <v>1.0608771929824561</v>
      </c>
      <c r="AC4" s="14">
        <f>1-0.5*EXP(-Table2[[#This Row],[c_length]]*(Table2[[#This Row],[Eff. length]]))</f>
        <v>0.99503271165944518</v>
      </c>
      <c r="AD4" s="14">
        <f>Table2[[#This Row],[Coll.
(mm)]]/(Table2[[#This Row],[Coll.
(mm)]]+Table2[[#This Row],[c_penumbra]])</f>
        <v>0.91344608255771087</v>
      </c>
      <c r="AE4" s="14">
        <f ca="1">INDIRECT(ADDRESS(ROUND(I4/2,0),ROUND(H4/2,0),1,1,D4&amp;E4))</f>
        <v>1.2139488646133201</v>
      </c>
      <c r="AF4" s="14">
        <f>1-U4*(D4-70)/140</f>
        <v>0.99335277821731804</v>
      </c>
      <c r="AG4" s="47" t="str">
        <f>IF(ISERROR(Table2[[#This Row],[top ratio]]),"Warning: no matching CTDI measurement","Local CTDI used")</f>
        <v>Local CTDI used</v>
      </c>
      <c r="AH4" s="32" t="str">
        <f>IF(AND(F4*J4&lt;(S4+F4)*(60-H4/2)/60,G4&gt;F4),"Warning: overlap possible","No overlap")</f>
        <v>No overlap</v>
      </c>
      <c r="AI4" s="15">
        <f ca="1">Table2[[#This Row],[klength]]*Table2[[#This Row],[kcoll]]*Table2[[#This Row],[ksize]]*Table2[[#This Row],[constant]]*Table2[[#This Row],[CTDIvol
(mGy)]]*Table2[[#This Row],[Pitch]]*Table2[[#This Row],[kkvp]]*Table2[[#This Row],[k_ctdi]]*Table2[[#This Row],[k_head]]*Table2[[#This Row],[k_bottom]]</f>
        <v>2.5296976827126754</v>
      </c>
      <c r="AJ4" s="15" t="str">
        <f>IF(LEFT(Table2[[#This Row],[Overlap warning]],4)="Warn",Table2[[#This Row],[Predicted PSD]]/(SQRT(Table2[[#This Row],[kcoll]])),"")</f>
        <v/>
      </c>
    </row>
    <row r="5" spans="1:37" customFormat="1" ht="16.5" thickTop="1" thickBot="1" x14ac:dyDescent="0.3">
      <c r="A5" s="16" t="s">
        <v>77</v>
      </c>
      <c r="B5" s="12" t="s">
        <v>53</v>
      </c>
      <c r="C5" s="12">
        <v>1</v>
      </c>
      <c r="D5" s="13">
        <v>120</v>
      </c>
      <c r="E5" s="12" t="s">
        <v>51</v>
      </c>
      <c r="F5" s="13">
        <v>40</v>
      </c>
      <c r="G5" s="13">
        <v>600</v>
      </c>
      <c r="H5" s="13">
        <v>22</v>
      </c>
      <c r="I5" s="13">
        <v>30</v>
      </c>
      <c r="J5" s="12">
        <v>1</v>
      </c>
      <c r="K5" s="12" t="s">
        <v>52</v>
      </c>
      <c r="L5" s="16" t="s">
        <v>81</v>
      </c>
      <c r="M5" s="55" cm="1">
        <f t="array" ref="M5">MAX(IF(Table2[[#This Row],[Filter]]=ctdi_input[Phantom],0.5,0)+IF(Table2[[#This Row],[Device]]=ctdi_input[scanner name],0.35,0)+IF(Table2[[#This Row],[kVp]]=ctdi_input[kVp],0.15,0)-0.005*ABS((Table2[[#This Row],[Coll.
(mm)]]-ctdi_input[nom. beam width])))</f>
        <v>0.85</v>
      </c>
      <c r="N5" s="55" cm="1">
        <f t="array" ref="N5">MATCH(Table2[[#This Row],[CTDI match closeness]],(IF(Table2[[#This Row],[Filter]]=ctdi_input[Phantom],0.5,0)+IF(Table2[[#This Row],[Device]]=ctdi_input[scanner name],0.35,0)+IF(Table2[[#This Row],[kVp]]=ctdi_input[kVp],0.15,0)-0.005*ABS((Table2[[#This Row],[Coll.
(mm)]]-ctdi_input[nom. beam width]))),0)</f>
        <v>7</v>
      </c>
      <c r="O5" s="55" cm="1">
        <f t="array" ref="O5">INDEX(ctdi_input[top ratio],Table2[[#This Row],[Match index]])</f>
        <v>1.2526872829502234</v>
      </c>
      <c r="P5" s="55" cm="1">
        <f t="array" ref="P5">INDEX(ctdi_input[bottom_ratio],Table2[[#This Row],[Match index]])</f>
        <v>0.8803960396039604</v>
      </c>
      <c r="Q5" s="55" cm="1">
        <f t="array" ref="Q5">INDEX(ctdi_input[display_ratio],Table2[[#This Row],[Match index]])</f>
        <v>1.0608771929824561</v>
      </c>
      <c r="R5" s="55" t="e" cm="1">
        <f t="array" ref="R5">INDEX(ctdi_input[Head Ratio],Table2[[#This Row],[Match index]])</f>
        <v>#N/A</v>
      </c>
      <c r="S5" s="55">
        <f>_xlfn.XLOOKUP($A5,Device_fits!$A$2:$A$20,Device_fits!C$2:C$20)</f>
        <v>3.7902146210943202</v>
      </c>
      <c r="T5" s="55">
        <f>_xlfn.XLOOKUP($A5,Device_fits!$A$2:$A$20,Device_fits!D$2:D$20)</f>
        <v>7.6862233545544499E-3</v>
      </c>
      <c r="U5" s="55">
        <f>_xlfn.XLOOKUP($A5,Device_fits!$A$2:$A$20,Device_fits!E$2:E$20)</f>
        <v>1.8612220991509498E-2</v>
      </c>
      <c r="V5" s="55">
        <f>_xlfn.XLOOKUP($A5,Device_fits!$A$2:$A$20,Device_fits!F$2:F$20)</f>
        <v>2.1756014018494199</v>
      </c>
      <c r="W5" s="55">
        <f>_xlfn.XLOOKUP($A5,Device_fits!$A$2:$A$20,Device_fits!G$2:G$20)</f>
        <v>2.2599999999999998</v>
      </c>
      <c r="X5" s="55">
        <f>_xlfn.XLOOKUP($A5,Device_fits!$A$2:$A$20,Device_fits!H$2:H$20)</f>
        <v>1</v>
      </c>
      <c r="Y5" s="14">
        <f>IF(K5="hel",G5+F5*J5*0.5,G5)</f>
        <v>600</v>
      </c>
      <c r="Z5" s="14">
        <f>IF(L5="top",1,IFERROR(P5,1))</f>
        <v>0.8803960396039604</v>
      </c>
      <c r="AA5" s="14">
        <f>IF(E5="head",IFERROR(1/Table2[[#This Row],[head_ratio_ctdi]],1/W5),1)</f>
        <v>1</v>
      </c>
      <c r="AB5" s="14">
        <f>IFERROR(Table2[[#This Row],[display_ratio]],Table2[[#This Row],[display ratio override]])</f>
        <v>1.0608771929824561</v>
      </c>
      <c r="AC5" s="14">
        <f>1-0.5*EXP(-Table2[[#This Row],[c_length]]*(Table2[[#This Row],[Eff. length]]))</f>
        <v>0.99503271165944518</v>
      </c>
      <c r="AD5" s="14">
        <f>Table2[[#This Row],[Coll.
(mm)]]/(Table2[[#This Row],[Coll.
(mm)]]+Table2[[#This Row],[c_penumbra]])</f>
        <v>0.91344608255771087</v>
      </c>
      <c r="AE5" s="14">
        <f ca="1">INDIRECT(ADDRESS(ROUND(I5/2,0),ROUND(H5/2,0),1,1,D5&amp;E5))</f>
        <v>1.2139488646133201</v>
      </c>
      <c r="AF5" s="14">
        <f>1-U5*(D5-70)/140</f>
        <v>0.99335277821731804</v>
      </c>
      <c r="AG5" s="47" t="str">
        <f>IF(ISERROR(Table2[[#This Row],[top ratio]]),"Warning: no matching CTDI measurement","Local CTDI used")</f>
        <v>Local CTDI used</v>
      </c>
      <c r="AH5" s="32" t="str">
        <f>IF(AND(F5*J5&lt;(S5+F5)*(60-H5/2)/60,G5&gt;F5),"Warning: overlap possible","No overlap")</f>
        <v>No overlap</v>
      </c>
      <c r="AI5" s="15">
        <f ca="1">Table2[[#This Row],[klength]]*Table2[[#This Row],[kcoll]]*Table2[[#This Row],[ksize]]*Table2[[#This Row],[constant]]*Table2[[#This Row],[CTDIvol
(mGy)]]*Table2[[#This Row],[Pitch]]*Table2[[#This Row],[kkvp]]*Table2[[#This Row],[k_ctdi]]*Table2[[#This Row],[k_head]]*Table2[[#This Row],[k_bottom]]</f>
        <v>2.2271358212555552</v>
      </c>
      <c r="AJ5" s="15" t="str">
        <f>IF(LEFT(Table2[[#This Row],[Overlap warning]],4)="Warn",Table2[[#This Row],[Predicted PSD]]/(SQRT(Table2[[#This Row],[kcoll]])),"")</f>
        <v/>
      </c>
    </row>
    <row r="6" spans="1:37" customFormat="1" ht="16.5" thickTop="1" thickBot="1" x14ac:dyDescent="0.3">
      <c r="A6" s="16" t="s">
        <v>77</v>
      </c>
      <c r="B6" s="12" t="s">
        <v>54</v>
      </c>
      <c r="C6" s="12">
        <v>1</v>
      </c>
      <c r="D6" s="13">
        <v>120</v>
      </c>
      <c r="E6" s="12" t="s">
        <v>51</v>
      </c>
      <c r="F6" s="13">
        <v>40</v>
      </c>
      <c r="G6" s="13">
        <v>600</v>
      </c>
      <c r="H6" s="13">
        <v>22</v>
      </c>
      <c r="I6" s="13">
        <v>30</v>
      </c>
      <c r="J6" s="12">
        <v>1.375</v>
      </c>
      <c r="K6" s="12" t="s">
        <v>55</v>
      </c>
      <c r="L6" s="16" t="s">
        <v>80</v>
      </c>
      <c r="M6" s="55" cm="1">
        <f t="array" ref="M6">MAX(IF(Table2[[#This Row],[Filter]]=ctdi_input[Phantom],0.5,0)+IF(Table2[[#This Row],[Device]]=ctdi_input[scanner name],0.35,0)+IF(Table2[[#This Row],[kVp]]=ctdi_input[kVp],0.15,0)-0.005*ABS((Table2[[#This Row],[Coll.
(mm)]]-ctdi_input[nom. beam width])))</f>
        <v>0.85</v>
      </c>
      <c r="N6" s="55" cm="1">
        <f t="array" ref="N6">MATCH(Table2[[#This Row],[CTDI match closeness]],(IF(Table2[[#This Row],[Filter]]=ctdi_input[Phantom],0.5,0)+IF(Table2[[#This Row],[Device]]=ctdi_input[scanner name],0.35,0)+IF(Table2[[#This Row],[kVp]]=ctdi_input[kVp],0.15,0)-0.005*ABS((Table2[[#This Row],[Coll.
(mm)]]-ctdi_input[nom. beam width]))),0)</f>
        <v>7</v>
      </c>
      <c r="O6" s="55" cm="1">
        <f t="array" ref="O6">INDEX(ctdi_input[top ratio],Table2[[#This Row],[Match index]])</f>
        <v>1.2526872829502234</v>
      </c>
      <c r="P6" s="55" cm="1">
        <f t="array" ref="P6">INDEX(ctdi_input[bottom_ratio],Table2[[#This Row],[Match index]])</f>
        <v>0.8803960396039604</v>
      </c>
      <c r="Q6" s="55" cm="1">
        <f t="array" ref="Q6">INDEX(ctdi_input[display_ratio],Table2[[#This Row],[Match index]])</f>
        <v>1.0608771929824561</v>
      </c>
      <c r="R6" s="55" t="e" cm="1">
        <f t="array" ref="R6">INDEX(ctdi_input[Head Ratio],Table2[[#This Row],[Match index]])</f>
        <v>#N/A</v>
      </c>
      <c r="S6" s="55">
        <f>_xlfn.XLOOKUP($A6,Device_fits!$A$2:$A$20,Device_fits!C$2:C$20)</f>
        <v>3.7902146210943202</v>
      </c>
      <c r="T6" s="55">
        <f>_xlfn.XLOOKUP($A6,Device_fits!$A$2:$A$20,Device_fits!D$2:D$20)</f>
        <v>7.6862233545544499E-3</v>
      </c>
      <c r="U6" s="55">
        <f>_xlfn.XLOOKUP($A6,Device_fits!$A$2:$A$20,Device_fits!E$2:E$20)</f>
        <v>1.8612220991509498E-2</v>
      </c>
      <c r="V6" s="55">
        <f>_xlfn.XLOOKUP($A6,Device_fits!$A$2:$A$20,Device_fits!F$2:F$20)</f>
        <v>2.1756014018494199</v>
      </c>
      <c r="W6" s="55">
        <f>_xlfn.XLOOKUP($A6,Device_fits!$A$2:$A$20,Device_fits!G$2:G$20)</f>
        <v>2.2599999999999998</v>
      </c>
      <c r="X6" s="55">
        <f>_xlfn.XLOOKUP($A6,Device_fits!$A$2:$A$20,Device_fits!H$2:H$20)</f>
        <v>1</v>
      </c>
      <c r="Y6" s="14">
        <f>IF(K6="hel",G6+F6*J6*0.5,G6)</f>
        <v>627.5</v>
      </c>
      <c r="Z6" s="14">
        <f>IF(L6="top",1,IFERROR(P6,1))</f>
        <v>1</v>
      </c>
      <c r="AA6" s="14">
        <f>IF(E6="head",IFERROR(1/Table2[[#This Row],[head_ratio_ctdi]],1/W6),1)</f>
        <v>1</v>
      </c>
      <c r="AB6" s="14">
        <f>IFERROR(Table2[[#This Row],[display_ratio]],Table2[[#This Row],[display ratio override]])</f>
        <v>1.0608771929824561</v>
      </c>
      <c r="AC6" s="14">
        <f>1-0.5*EXP(-Table2[[#This Row],[c_length]]*(Table2[[#This Row],[Eff. length]]))</f>
        <v>0.99597911131773653</v>
      </c>
      <c r="AD6" s="14">
        <f>Table2[[#This Row],[Coll.
(mm)]]/(Table2[[#This Row],[Coll.
(mm)]]+Table2[[#This Row],[c_penumbra]])</f>
        <v>0.91344608255771087</v>
      </c>
      <c r="AE6" s="14">
        <f ca="1">INDIRECT(ADDRESS(ROUND(I6/2,0),ROUND(H6/2,0),1,1,D6&amp;E6))</f>
        <v>1.2139488646133201</v>
      </c>
      <c r="AF6" s="14">
        <f>1-U6*(D6-70)/140</f>
        <v>0.99335277821731804</v>
      </c>
      <c r="AG6" s="47" t="str">
        <f>IF(ISERROR(Table2[[#This Row],[top ratio]]),"Warning: no matching CTDI measurement","Local CTDI used")</f>
        <v>Local CTDI used</v>
      </c>
      <c r="AH6" s="32" t="str">
        <f>IF(AND(F6*J6&lt;(S6+F6)*(60-H6/2)/60,G6&gt;F6),"Warning: overlap possible","No overlap")</f>
        <v>No overlap</v>
      </c>
      <c r="AI6" s="15">
        <f ca="1">Table2[[#This Row],[klength]]*Table2[[#This Row],[kcoll]]*Table2[[#This Row],[ksize]]*Table2[[#This Row],[constant]]*Table2[[#This Row],[CTDIvol
(mGy)]]*Table2[[#This Row],[Pitch]]*Table2[[#This Row],[kkvp]]*Table2[[#This Row],[k_ctdi]]*Table2[[#This Row],[k_head]]*Table2[[#This Row],[k_bottom]]</f>
        <v>3.4816426415540933</v>
      </c>
      <c r="AJ6" s="15" t="str">
        <f>IF(LEFT(Table2[[#This Row],[Overlap warning]],4)="Warn",Table2[[#This Row],[Predicted PSD]]/(SQRT(Table2[[#This Row],[kcoll]])),"")</f>
        <v/>
      </c>
    </row>
    <row r="7" spans="1:37" customFormat="1" ht="16.5" thickTop="1" thickBot="1" x14ac:dyDescent="0.3">
      <c r="A7" s="16" t="s">
        <v>77</v>
      </c>
      <c r="B7" s="12" t="s">
        <v>56</v>
      </c>
      <c r="C7" s="12">
        <v>5.4</v>
      </c>
      <c r="D7" s="13">
        <v>120</v>
      </c>
      <c r="E7" s="12" t="s">
        <v>51</v>
      </c>
      <c r="F7" s="13">
        <v>10</v>
      </c>
      <c r="G7" s="13">
        <v>340</v>
      </c>
      <c r="H7" s="13">
        <v>22</v>
      </c>
      <c r="I7" s="13">
        <v>30</v>
      </c>
      <c r="J7" s="12">
        <v>1.375</v>
      </c>
      <c r="K7" s="12" t="s">
        <v>55</v>
      </c>
      <c r="L7" s="16" t="s">
        <v>80</v>
      </c>
      <c r="M7" s="55" cm="1">
        <f t="array" ref="M7">MAX(IF(Table2[[#This Row],[Filter]]=ctdi_input[Phantom],0.5,0)+IF(Table2[[#This Row],[Device]]=ctdi_input[scanner name],0.35,0)+IF(Table2[[#This Row],[kVp]]=ctdi_input[kVp],0.15,0)-0.005*ABS((Table2[[#This Row],[Coll.
(mm)]]-ctdi_input[nom. beam width])))</f>
        <v>1</v>
      </c>
      <c r="N7" s="55" cm="1">
        <f t="array" ref="N7">MATCH(Table2[[#This Row],[CTDI match closeness]],(IF(Table2[[#This Row],[Filter]]=ctdi_input[Phantom],0.5,0)+IF(Table2[[#This Row],[Device]]=ctdi_input[scanner name],0.35,0)+IF(Table2[[#This Row],[kVp]]=ctdi_input[kVp],0.15,0)-0.005*ABS((Table2[[#This Row],[Coll.
(mm)]]-ctdi_input[nom. beam width]))),0)</f>
        <v>7</v>
      </c>
      <c r="O7" s="55" cm="1">
        <f t="array" ref="O7">INDEX(ctdi_input[top ratio],Table2[[#This Row],[Match index]])</f>
        <v>1.2526872829502234</v>
      </c>
      <c r="P7" s="55" cm="1">
        <f t="array" ref="P7">INDEX(ctdi_input[bottom_ratio],Table2[[#This Row],[Match index]])</f>
        <v>0.8803960396039604</v>
      </c>
      <c r="Q7" s="55" cm="1">
        <f t="array" ref="Q7">INDEX(ctdi_input[display_ratio],Table2[[#This Row],[Match index]])</f>
        <v>1.0608771929824561</v>
      </c>
      <c r="R7" s="55" t="e" cm="1">
        <f t="array" ref="R7">INDEX(ctdi_input[Head Ratio],Table2[[#This Row],[Match index]])</f>
        <v>#N/A</v>
      </c>
      <c r="S7" s="55">
        <f>_xlfn.XLOOKUP($A7,Device_fits!$A$2:$A$20,Device_fits!C$2:C$20)</f>
        <v>3.7902146210943202</v>
      </c>
      <c r="T7" s="55">
        <f>_xlfn.XLOOKUP($A7,Device_fits!$A$2:$A$20,Device_fits!D$2:D$20)</f>
        <v>7.6862233545544499E-3</v>
      </c>
      <c r="U7" s="55">
        <f>_xlfn.XLOOKUP($A7,Device_fits!$A$2:$A$20,Device_fits!E$2:E$20)</f>
        <v>1.8612220991509498E-2</v>
      </c>
      <c r="V7" s="55">
        <f>_xlfn.XLOOKUP($A7,Device_fits!$A$2:$A$20,Device_fits!F$2:F$20)</f>
        <v>2.1756014018494199</v>
      </c>
      <c r="W7" s="55">
        <f>_xlfn.XLOOKUP($A7,Device_fits!$A$2:$A$20,Device_fits!G$2:G$20)</f>
        <v>2.2599999999999998</v>
      </c>
      <c r="X7" s="55">
        <f>_xlfn.XLOOKUP($A7,Device_fits!$A$2:$A$20,Device_fits!H$2:H$20)</f>
        <v>1</v>
      </c>
      <c r="Y7" s="14">
        <f>IF(K7="hel",G7+F7*J7*0.5,G7)</f>
        <v>346.875</v>
      </c>
      <c r="Z7" s="14">
        <f>IF(L7="top",1,IFERROR(P7,1))</f>
        <v>1</v>
      </c>
      <c r="AA7" s="14">
        <f>IF(E7="head",IFERROR(1/Table2[[#This Row],[head_ratio_ctdi]],1/W7),1)</f>
        <v>1</v>
      </c>
      <c r="AB7" s="14">
        <f>IFERROR(Table2[[#This Row],[display_ratio]],Table2[[#This Row],[display ratio override]])</f>
        <v>1.0608771929824561</v>
      </c>
      <c r="AC7" s="14">
        <f>1-0.5*EXP(-Table2[[#This Row],[c_length]]*(Table2[[#This Row],[Eff. length]]))</f>
        <v>0.96524062317468573</v>
      </c>
      <c r="AD7" s="14">
        <f>Table2[[#This Row],[Coll.
(mm)]]/(Table2[[#This Row],[Coll.
(mm)]]+Table2[[#This Row],[c_penumbra]])</f>
        <v>0.72515187578759033</v>
      </c>
      <c r="AE7" s="14">
        <f ca="1">INDIRECT(ADDRESS(ROUND(I7/2,0),ROUND(H7/2,0),1,1,D7&amp;E7))</f>
        <v>1.2139488646133201</v>
      </c>
      <c r="AF7" s="14">
        <f>1-U7*(D7-70)/140</f>
        <v>0.99335277821731804</v>
      </c>
      <c r="AG7" s="47" t="str">
        <f>IF(ISERROR(Table2[[#This Row],[top ratio]]),"Warning: no matching CTDI measurement","Local CTDI used")</f>
        <v>Local CTDI used</v>
      </c>
      <c r="AH7" s="32" t="str">
        <f>IF(AND(F7*J7&lt;(S7+F7)*(60-H7/2)/60,G7&gt;F7),"Warning: overlap possible","No overlap")</f>
        <v>No overlap</v>
      </c>
      <c r="AI7" s="15">
        <f ca="1">Table2[[#This Row],[klength]]*Table2[[#This Row],[kcoll]]*Table2[[#This Row],[ksize]]*Table2[[#This Row],[constant]]*Table2[[#This Row],[CTDIvol
(mGy)]]*Table2[[#This Row],[Pitch]]*Table2[[#This Row],[kkvp]]*Table2[[#This Row],[k_ctdi]]*Table2[[#This Row],[k_head]]*Table2[[#This Row],[k_bottom]]</f>
        <v>14.464698010259903</v>
      </c>
      <c r="AJ7" s="15" t="str">
        <f>IF(LEFT(Table2[[#This Row],[Overlap warning]],4)="Warn",Table2[[#This Row],[Predicted PSD]]/(SQRT(Table2[[#This Row],[kcoll]])),"")</f>
        <v/>
      </c>
    </row>
    <row r="8" spans="1:37" customFormat="1" ht="16.5" thickTop="1" thickBot="1" x14ac:dyDescent="0.3">
      <c r="A8" s="16" t="s">
        <v>77</v>
      </c>
      <c r="B8" s="12" t="s">
        <v>57</v>
      </c>
      <c r="C8" s="12">
        <v>40.5</v>
      </c>
      <c r="D8" s="13">
        <v>120</v>
      </c>
      <c r="E8" s="12" t="s">
        <v>51</v>
      </c>
      <c r="F8" s="13">
        <v>10</v>
      </c>
      <c r="G8" s="13">
        <v>30</v>
      </c>
      <c r="H8" s="13">
        <v>16</v>
      </c>
      <c r="I8" s="13">
        <v>16</v>
      </c>
      <c r="J8" s="12">
        <v>0.75</v>
      </c>
      <c r="K8" s="12" t="s">
        <v>55</v>
      </c>
      <c r="L8" s="16" t="s">
        <v>81</v>
      </c>
      <c r="M8" s="55" cm="1">
        <f t="array" ref="M8">MAX(IF(Table2[[#This Row],[Filter]]=ctdi_input[Phantom],0.5,0)+IF(Table2[[#This Row],[Device]]=ctdi_input[scanner name],0.35,0)+IF(Table2[[#This Row],[kVp]]=ctdi_input[kVp],0.15,0)-0.005*ABS((Table2[[#This Row],[Coll.
(mm)]]-ctdi_input[nom. beam width])))</f>
        <v>1</v>
      </c>
      <c r="N8" s="55" cm="1">
        <f t="array" ref="N8">MATCH(Table2[[#This Row],[CTDI match closeness]],(IF(Table2[[#This Row],[Filter]]=ctdi_input[Phantom],0.5,0)+IF(Table2[[#This Row],[Device]]=ctdi_input[scanner name],0.35,0)+IF(Table2[[#This Row],[kVp]]=ctdi_input[kVp],0.15,0)-0.005*ABS((Table2[[#This Row],[Coll.
(mm)]]-ctdi_input[nom. beam width]))),0)</f>
        <v>7</v>
      </c>
      <c r="O8" s="55" cm="1">
        <f t="array" ref="O8">INDEX(ctdi_input[top ratio],Table2[[#This Row],[Match index]])</f>
        <v>1.2526872829502234</v>
      </c>
      <c r="P8" s="55" cm="1">
        <f t="array" ref="P8">INDEX(ctdi_input[bottom_ratio],Table2[[#This Row],[Match index]])</f>
        <v>0.8803960396039604</v>
      </c>
      <c r="Q8" s="55" cm="1">
        <f t="array" ref="Q8">INDEX(ctdi_input[display_ratio],Table2[[#This Row],[Match index]])</f>
        <v>1.0608771929824561</v>
      </c>
      <c r="R8" s="55" t="e" cm="1">
        <f t="array" ref="R8">INDEX(ctdi_input[Head Ratio],Table2[[#This Row],[Match index]])</f>
        <v>#N/A</v>
      </c>
      <c r="S8" s="55">
        <f>_xlfn.XLOOKUP($A8,Device_fits!$A$2:$A$20,Device_fits!C$2:C$20)</f>
        <v>3.7902146210943202</v>
      </c>
      <c r="T8" s="55">
        <f>_xlfn.XLOOKUP($A8,Device_fits!$A$2:$A$20,Device_fits!D$2:D$20)</f>
        <v>7.6862233545544499E-3</v>
      </c>
      <c r="U8" s="55">
        <f>_xlfn.XLOOKUP($A8,Device_fits!$A$2:$A$20,Device_fits!E$2:E$20)</f>
        <v>1.8612220991509498E-2</v>
      </c>
      <c r="V8" s="55">
        <f>_xlfn.XLOOKUP($A8,Device_fits!$A$2:$A$20,Device_fits!F$2:F$20)</f>
        <v>2.1756014018494199</v>
      </c>
      <c r="W8" s="55">
        <f>_xlfn.XLOOKUP($A8,Device_fits!$A$2:$A$20,Device_fits!G$2:G$20)</f>
        <v>2.2599999999999998</v>
      </c>
      <c r="X8" s="55">
        <f>_xlfn.XLOOKUP($A8,Device_fits!$A$2:$A$20,Device_fits!H$2:H$20)</f>
        <v>1</v>
      </c>
      <c r="Y8" s="14">
        <f>IF(K8="hel",G8+F8*J8*0.5,G8)</f>
        <v>33.75</v>
      </c>
      <c r="Z8" s="14">
        <f>IF(L8="top",1,IFERROR(P8,1))</f>
        <v>0.8803960396039604</v>
      </c>
      <c r="AA8" s="14">
        <f>IF(E8="head",IFERROR(1/Table2[[#This Row],[head_ratio_ctdi]],1/W8),1)</f>
        <v>1</v>
      </c>
      <c r="AB8" s="14">
        <f>IFERROR(Table2[[#This Row],[display_ratio]],Table2[[#This Row],[display ratio override]])</f>
        <v>1.0608771929824561</v>
      </c>
      <c r="AC8" s="14">
        <f>1-0.5*EXP(-Table2[[#This Row],[c_length]]*(Table2[[#This Row],[Eff. length]]))</f>
        <v>0.6142466945084728</v>
      </c>
      <c r="AD8" s="14">
        <f>Table2[[#This Row],[Coll.
(mm)]]/(Table2[[#This Row],[Coll.
(mm)]]+Table2[[#This Row],[c_penumbra]])</f>
        <v>0.72515187578759033</v>
      </c>
      <c r="AE8" s="14">
        <f ca="1">INDIRECT(ADDRESS(ROUND(I8/2,0),ROUND(H8/2,0),1,1,D8&amp;E8))</f>
        <v>1.5298055957743402</v>
      </c>
      <c r="AF8" s="14">
        <f>1-U8*(D8-70)/140</f>
        <v>0.99335277821731804</v>
      </c>
      <c r="AG8" s="47" t="str">
        <f>IF(ISERROR(Table2[[#This Row],[top ratio]]),"Warning: no matching CTDI measurement","Local CTDI used")</f>
        <v>Local CTDI used</v>
      </c>
      <c r="AH8" s="32" t="str">
        <f>IF(AND(F8*J8&lt;(S8+F8)*(60-H8/2)/60,G8&gt;F8),"Warning: overlap possible","No overlap")</f>
        <v>Warning: overlap possible</v>
      </c>
      <c r="AI8" s="15">
        <f ca="1">Table2[[#This Row],[klength]]*Table2[[#This Row],[kcoll]]*Table2[[#This Row],[ksize]]*Table2[[#This Row],[constant]]*Table2[[#This Row],[CTDIvol
(mGy)]]*Table2[[#This Row],[Pitch]]*Table2[[#This Row],[kkvp]]*Table2[[#This Row],[k_ctdi]]*Table2[[#This Row],[k_head]]*Table2[[#This Row],[k_bottom]]</f>
        <v>41.778261937297735</v>
      </c>
      <c r="AJ8" s="15">
        <f ca="1">IF(LEFT(Table2[[#This Row],[Overlap warning]],4)="Warn",Table2[[#This Row],[Predicted PSD]]/(SQRT(Table2[[#This Row],[kcoll]])),"")</f>
        <v>49.06094182325289</v>
      </c>
    </row>
    <row r="9" spans="1:37" customFormat="1" ht="16.5" thickTop="1" thickBot="1" x14ac:dyDescent="0.3">
      <c r="A9" s="12" t="s">
        <v>118</v>
      </c>
      <c r="B9" s="12" t="s">
        <v>89</v>
      </c>
      <c r="C9" s="12">
        <v>1</v>
      </c>
      <c r="D9" s="77">
        <v>120</v>
      </c>
      <c r="E9" s="12" t="s">
        <v>62</v>
      </c>
      <c r="F9" s="77">
        <v>5</v>
      </c>
      <c r="G9" s="77">
        <v>20</v>
      </c>
      <c r="H9" s="77">
        <v>16</v>
      </c>
      <c r="I9" s="77">
        <v>16</v>
      </c>
      <c r="J9" s="12">
        <v>1</v>
      </c>
      <c r="K9" s="12" t="s">
        <v>52</v>
      </c>
      <c r="L9" s="12" t="s">
        <v>80</v>
      </c>
      <c r="M9" s="63" cm="1">
        <f t="array" ref="M9">MAX(IF(Table2[[#This Row],[Filter]]=ctdi_input[Phantom],0.5,0)+IF(Table2[[#This Row],[Device]]=ctdi_input[scanner name],0.35,0)+IF(Table2[[#This Row],[kVp]]=ctdi_input[kVp],0.15,0)-0.005*ABS((Table2[[#This Row],[Coll.
(mm)]]-ctdi_input[nom. beam width])))</f>
        <v>0.97499999999999998</v>
      </c>
      <c r="N9" s="63" cm="1">
        <f t="array" ref="N9">MATCH(Table2[[#This Row],[CTDI match closeness]],(IF(Table2[[#This Row],[Filter]]=ctdi_input[Phantom],0.5,0)+IF(Table2[[#This Row],[Device]]=ctdi_input[scanner name],0.35,0)+IF(Table2[[#This Row],[kVp]]=ctdi_input[kVp],0.15,0)-0.005*ABS((Table2[[#This Row],[Coll.
(mm)]]-ctdi_input[nom. beam width]))),0)</f>
        <v>23</v>
      </c>
      <c r="O9" s="63" cm="1">
        <f t="array" ref="O9">INDEX(ctdi_input[top ratio],Table2[[#This Row],[Match index]])</f>
        <v>1.0936298214217721</v>
      </c>
      <c r="P9" s="63" cm="1">
        <f t="array" ref="P9">INDEX(ctdi_input[bottom_ratio],Table2[[#This Row],[Match index]])</f>
        <v>0.89847503655734284</v>
      </c>
      <c r="Q9" s="63" cm="1">
        <f t="array" ref="Q9">INDEX(ctdi_input[display_ratio],Table2[[#This Row],[Match index]])</f>
        <v>1.0177090599085483</v>
      </c>
      <c r="R9" s="63" cm="1">
        <f t="array" ref="R9">INDEX(ctdi_input[Head Ratio],Table2[[#This Row],[Match index]])</f>
        <v>2.2000000000000002</v>
      </c>
      <c r="S9" s="63">
        <f>_xlfn.XLOOKUP($A9,Device_fits!$A$2:$A$20,Device_fits!C$2:C$20)</f>
        <v>3.7902146210943202</v>
      </c>
      <c r="T9" s="63">
        <f>_xlfn.XLOOKUP($A9,Device_fits!$A$2:$A$20,Device_fits!D$2:D$20)</f>
        <v>7.6862233545544499E-3</v>
      </c>
      <c r="U9" s="63">
        <f>_xlfn.XLOOKUP($A9,Device_fits!$A$2:$A$20,Device_fits!E$2:E$20)</f>
        <v>1.8612220991509498E-2</v>
      </c>
      <c r="V9" s="63">
        <f>_xlfn.XLOOKUP($A9,Device_fits!$A$2:$A$20,Device_fits!F$2:F$20)</f>
        <v>2.1756014018494199</v>
      </c>
      <c r="W9" s="63">
        <f>_xlfn.XLOOKUP($A9,Device_fits!$A$2:$A$20,Device_fits!G$2:G$20)</f>
        <v>2.2599999999999998</v>
      </c>
      <c r="X9" s="63">
        <f>_xlfn.XLOOKUP($A9,Device_fits!$A$2:$A$20,Device_fits!H$2:H$20)</f>
        <v>1</v>
      </c>
      <c r="Y9" s="64">
        <f>IF(K9="hel",G9+F9*J9*0.5,G9)</f>
        <v>20</v>
      </c>
      <c r="Z9" s="64">
        <f>IF(L9="top",1,IFERROR(P9,1))</f>
        <v>1</v>
      </c>
      <c r="AA9" s="64">
        <f>IF(E9="head",IFERROR(1/Table2[[#This Row],[head_ratio_ctdi]],1/W9),1)</f>
        <v>0.45454545454545453</v>
      </c>
      <c r="AB9" s="64">
        <f>IFERROR(Table2[[#This Row],[display_ratio]],Table2[[#This Row],[display ratio override]])</f>
        <v>1.0177090599085483</v>
      </c>
      <c r="AC9" s="64">
        <f>1-0.5*EXP(-Table2[[#This Row],[c_length]]*(Table2[[#This Row],[Eff. length]]))</f>
        <v>0.5712458698952616</v>
      </c>
      <c r="AD9" s="64">
        <f>Table2[[#This Row],[Coll.
(mm)]]/(Table2[[#This Row],[Coll.
(mm)]]+Table2[[#This Row],[c_penumbra]])</f>
        <v>0.56881432542059307</v>
      </c>
      <c r="AE9" s="64">
        <f ca="1">INDIRECT(ADDRESS(ROUND(I9/2,0),ROUND(H9/2,0),1,1,D9&amp;E9))</f>
        <v>1.6918902033913201</v>
      </c>
      <c r="AF9" s="64">
        <f>1-U9*(D9-70)/140</f>
        <v>0.99335277821731804</v>
      </c>
      <c r="AG9" s="65" t="str">
        <f>IF(ISERROR(Table2[[#This Row],[top ratio]]),"Warning: no matching CTDI measurement","Local CTDI used")</f>
        <v>Local CTDI used</v>
      </c>
      <c r="AH9" s="66" t="str">
        <f>IF(AND(F9*J9&lt;(S9+F9)*(60-H9/2)/60,G9&gt;F9),"Warning: overlap possible","No overlap")</f>
        <v>Warning: overlap possible</v>
      </c>
      <c r="AI9" s="67">
        <f ca="1">Table2[[#This Row],[klength]]*Table2[[#This Row],[kcoll]]*Table2[[#This Row],[ksize]]*Table2[[#This Row],[constant]]*Table2[[#This Row],[CTDIvol
(mGy)]]*Table2[[#This Row],[Pitch]]*Table2[[#This Row],[kkvp]]*Table2[[#This Row],[k_ctdi]]*Table2[[#This Row],[k_head]]*Table2[[#This Row],[k_bottom]]</f>
        <v>0.54960360782586704</v>
      </c>
      <c r="AJ9" s="15">
        <f ca="1">IF(LEFT(Table2[[#This Row],[Overlap warning]],4)="Warn",Table2[[#This Row],[Predicted PSD]]/(SQRT(Table2[[#This Row],[kcoll]])),"")</f>
        <v>0.72872607947646717</v>
      </c>
    </row>
    <row r="10" spans="1:37" customFormat="1" ht="16.5" thickTop="1" thickBot="1" x14ac:dyDescent="0.3">
      <c r="A10" s="12" t="s">
        <v>77</v>
      </c>
      <c r="B10" s="12" t="s">
        <v>90</v>
      </c>
      <c r="C10" s="12">
        <v>1</v>
      </c>
      <c r="D10" s="77">
        <v>120</v>
      </c>
      <c r="E10" s="12" t="s">
        <v>62</v>
      </c>
      <c r="F10" s="77">
        <v>10</v>
      </c>
      <c r="G10" s="77">
        <v>20</v>
      </c>
      <c r="H10" s="77">
        <v>16</v>
      </c>
      <c r="I10" s="77">
        <v>16</v>
      </c>
      <c r="J10" s="12">
        <v>1</v>
      </c>
      <c r="K10" s="12" t="s">
        <v>52</v>
      </c>
      <c r="L10" s="12" t="s">
        <v>80</v>
      </c>
      <c r="M10" s="63" cm="1">
        <f t="array" ref="M10">MAX(IF(Table2[[#This Row],[Filter]]=ctdi_input[Phantom],0.5,0)+IF(Table2[[#This Row],[Device]]=ctdi_input[scanner name],0.35,0)+IF(Table2[[#This Row],[kVp]]=ctdi_input[kVp],0.15,0)-0.005*ABS((Table2[[#This Row],[Coll.
(mm)]]-ctdi_input[nom. beam width])))</f>
        <v>1</v>
      </c>
      <c r="N10" s="63" cm="1">
        <f t="array" ref="N10">MATCH(Table2[[#This Row],[CTDI match closeness]],(IF(Table2[[#This Row],[Filter]]=ctdi_input[Phantom],0.5,0)+IF(Table2[[#This Row],[Device]]=ctdi_input[scanner name],0.35,0)+IF(Table2[[#This Row],[kVp]]=ctdi_input[kVp],0.15,0)-0.005*ABS((Table2[[#This Row],[Coll.
(mm)]]-ctdi_input[nom. beam width]))),0)</f>
        <v>3</v>
      </c>
      <c r="O10" s="63" cm="1">
        <f t="array" ref="O10">INDEX(ctdi_input[top ratio],Table2[[#This Row],[Match index]])</f>
        <v>1.0936298214217721</v>
      </c>
      <c r="P10" s="63" cm="1">
        <f t="array" ref="P10">INDEX(ctdi_input[bottom_ratio],Table2[[#This Row],[Match index]])</f>
        <v>0.89847503655734284</v>
      </c>
      <c r="Q10" s="63" cm="1">
        <f t="array" ref="Q10">INDEX(ctdi_input[display_ratio],Table2[[#This Row],[Match index]])</f>
        <v>1.0177090599085483</v>
      </c>
      <c r="R10" s="63" cm="1">
        <f t="array" ref="R10">INDEX(ctdi_input[Head Ratio],Table2[[#This Row],[Match index]])</f>
        <v>2.1715726806680995</v>
      </c>
      <c r="S10" s="63">
        <f>_xlfn.XLOOKUP($A10,Device_fits!$A$2:$A$20,Device_fits!C$2:C$20)</f>
        <v>3.7902146210943202</v>
      </c>
      <c r="T10" s="63">
        <f>_xlfn.XLOOKUP($A10,Device_fits!$A$2:$A$20,Device_fits!D$2:D$20)</f>
        <v>7.6862233545544499E-3</v>
      </c>
      <c r="U10" s="63">
        <f>_xlfn.XLOOKUP($A10,Device_fits!$A$2:$A$20,Device_fits!E$2:E$20)</f>
        <v>1.8612220991509498E-2</v>
      </c>
      <c r="V10" s="63">
        <f>_xlfn.XLOOKUP($A10,Device_fits!$A$2:$A$20,Device_fits!F$2:F$20)</f>
        <v>2.1756014018494199</v>
      </c>
      <c r="W10" s="63">
        <f>_xlfn.XLOOKUP($A10,Device_fits!$A$2:$A$20,Device_fits!G$2:G$20)</f>
        <v>2.2599999999999998</v>
      </c>
      <c r="X10" s="63">
        <f>_xlfn.XLOOKUP($A10,Device_fits!$A$2:$A$20,Device_fits!H$2:H$20)</f>
        <v>1</v>
      </c>
      <c r="Y10" s="64">
        <f>IF(K10="hel",G10+F10*J10*0.5,G10)</f>
        <v>20</v>
      </c>
      <c r="Z10" s="64">
        <f>IF(L10="top",1,IFERROR(P10,1))</f>
        <v>1</v>
      </c>
      <c r="AA10" s="64">
        <f>IF(E10="head",IFERROR(1/Table2[[#This Row],[head_ratio_ctdi]],1/W10),1)</f>
        <v>0.46049575448349395</v>
      </c>
      <c r="AB10" s="64">
        <f>IFERROR(Table2[[#This Row],[display_ratio]],Table2[[#This Row],[display ratio override]])</f>
        <v>1.0177090599085483</v>
      </c>
      <c r="AC10" s="64">
        <f>1-0.5*EXP(-Table2[[#This Row],[c_length]]*(Table2[[#This Row],[Eff. length]]))</f>
        <v>0.5712458698952616</v>
      </c>
      <c r="AD10" s="64">
        <f>Table2[[#This Row],[Coll.
(mm)]]/(Table2[[#This Row],[Coll.
(mm)]]+Table2[[#This Row],[c_penumbra]])</f>
        <v>0.72515187578759033</v>
      </c>
      <c r="AE10" s="64">
        <f ca="1">INDIRECT(ADDRESS(ROUND(I10/2,0),ROUND(H10/2,0),1,1,D10&amp;E10))</f>
        <v>1.6918902033913201</v>
      </c>
      <c r="AF10" s="64">
        <f>1-U10*(D10-70)/140</f>
        <v>0.99335277821731804</v>
      </c>
      <c r="AG10" s="65" t="str">
        <f>IF(ISERROR(Table2[[#This Row],[top ratio]]),"Warning: no matching CTDI measurement","Local CTDI used")</f>
        <v>Local CTDI used</v>
      </c>
      <c r="AH10" s="66" t="str">
        <f>IF(AND(F10*J10&lt;(S10+F10)*(60-H10/2)/60,G10&gt;F10),"Warning: overlap possible","No overlap")</f>
        <v>Warning: overlap possible</v>
      </c>
      <c r="AI10" s="67">
        <f ca="1">Table2[[#This Row],[klength]]*Table2[[#This Row],[kcoll]]*Table2[[#This Row],[ksize]]*Table2[[#This Row],[constant]]*Table2[[#This Row],[CTDIvol
(mGy)]]*Table2[[#This Row],[Pitch]]*Table2[[#This Row],[kkvp]]*Table2[[#This Row],[k_ctdi]]*Table2[[#This Row],[k_head]]*Table2[[#This Row],[k_bottom]]</f>
        <v>0.70983324501004286</v>
      </c>
      <c r="AJ10" s="15">
        <f ca="1">IF(LEFT(Table2[[#This Row],[Overlap warning]],4)="Warn",Table2[[#This Row],[Predicted PSD]]/(SQRT(Table2[[#This Row],[kcoll]])),"")</f>
        <v>0.8335695628007509</v>
      </c>
    </row>
    <row r="11" spans="1:37" customFormat="1" ht="16.5" thickTop="1" thickBot="1" x14ac:dyDescent="0.3">
      <c r="A11" s="12" t="s">
        <v>77</v>
      </c>
      <c r="B11" s="12" t="s">
        <v>91</v>
      </c>
      <c r="C11" s="12">
        <v>1</v>
      </c>
      <c r="D11" s="77">
        <v>120</v>
      </c>
      <c r="E11" s="12" t="s">
        <v>62</v>
      </c>
      <c r="F11" s="77">
        <v>5</v>
      </c>
      <c r="G11" s="77">
        <v>20</v>
      </c>
      <c r="H11" s="77">
        <v>16</v>
      </c>
      <c r="I11" s="77">
        <v>16</v>
      </c>
      <c r="J11" s="12">
        <v>1</v>
      </c>
      <c r="K11" s="12" t="s">
        <v>52</v>
      </c>
      <c r="L11" s="12" t="s">
        <v>80</v>
      </c>
      <c r="M11" s="63" cm="1">
        <f t="array" ref="M11">MAX(IF(Table2[[#This Row],[Filter]]=ctdi_input[Phantom],0.5,0)+IF(Table2[[#This Row],[Device]]=ctdi_input[scanner name],0.35,0)+IF(Table2[[#This Row],[kVp]]=ctdi_input[kVp],0.15,0)-0.005*ABS((Table2[[#This Row],[Coll.
(mm)]]-ctdi_input[nom. beam width])))</f>
        <v>0.97499999999999998</v>
      </c>
      <c r="N11" s="63" cm="1">
        <f t="array" ref="N11">MATCH(Table2[[#This Row],[CTDI match closeness]],(IF(Table2[[#This Row],[Filter]]=ctdi_input[Phantom],0.5,0)+IF(Table2[[#This Row],[Device]]=ctdi_input[scanner name],0.35,0)+IF(Table2[[#This Row],[kVp]]=ctdi_input[kVp],0.15,0)-0.005*ABS((Table2[[#This Row],[Coll.
(mm)]]-ctdi_input[nom. beam width]))),0)</f>
        <v>3</v>
      </c>
      <c r="O11" s="63" cm="1">
        <f t="array" ref="O11">INDEX(ctdi_input[top ratio],Table2[[#This Row],[Match index]])</f>
        <v>1.0936298214217721</v>
      </c>
      <c r="P11" s="63" cm="1">
        <f t="array" ref="P11">INDEX(ctdi_input[bottom_ratio],Table2[[#This Row],[Match index]])</f>
        <v>0.89847503655734284</v>
      </c>
      <c r="Q11" s="63" cm="1">
        <f t="array" ref="Q11">INDEX(ctdi_input[display_ratio],Table2[[#This Row],[Match index]])</f>
        <v>1.0177090599085483</v>
      </c>
      <c r="R11" s="63" cm="1">
        <f t="array" ref="R11">INDEX(ctdi_input[Head Ratio],Table2[[#This Row],[Match index]])</f>
        <v>2.1715726806680995</v>
      </c>
      <c r="S11" s="63">
        <f>_xlfn.XLOOKUP($A11,Device_fits!$A$2:$A$20,Device_fits!C$2:C$20)</f>
        <v>3.7902146210943202</v>
      </c>
      <c r="T11" s="63">
        <f>_xlfn.XLOOKUP($A11,Device_fits!$A$2:$A$20,Device_fits!D$2:D$20)</f>
        <v>7.6862233545544499E-3</v>
      </c>
      <c r="U11" s="63">
        <f>_xlfn.XLOOKUP($A11,Device_fits!$A$2:$A$20,Device_fits!E$2:E$20)</f>
        <v>1.8612220991509498E-2</v>
      </c>
      <c r="V11" s="63">
        <f>_xlfn.XLOOKUP($A11,Device_fits!$A$2:$A$20,Device_fits!F$2:F$20)</f>
        <v>2.1756014018494199</v>
      </c>
      <c r="W11" s="63">
        <f>_xlfn.XLOOKUP($A11,Device_fits!$A$2:$A$20,Device_fits!G$2:G$20)</f>
        <v>2.2599999999999998</v>
      </c>
      <c r="X11" s="63">
        <f>_xlfn.XLOOKUP($A11,Device_fits!$A$2:$A$20,Device_fits!H$2:H$20)</f>
        <v>1</v>
      </c>
      <c r="Y11" s="64">
        <f>IF(K11="hel",G11+F11*J11*0.5,G11)</f>
        <v>20</v>
      </c>
      <c r="Z11" s="64">
        <f>IF(L11="top",1,IFERROR(P11,1))</f>
        <v>1</v>
      </c>
      <c r="AA11" s="64">
        <f>IF(E11="head",IFERROR(1/Table2[[#This Row],[head_ratio_ctdi]],1/W11),1)</f>
        <v>0.46049575448349395</v>
      </c>
      <c r="AB11" s="64">
        <f>IFERROR(Table2[[#This Row],[display_ratio]],Table2[[#This Row],[display ratio override]])</f>
        <v>1.0177090599085483</v>
      </c>
      <c r="AC11" s="64">
        <f>1-0.5*EXP(-Table2[[#This Row],[c_length]]*(Table2[[#This Row],[Eff. length]]))</f>
        <v>0.5712458698952616</v>
      </c>
      <c r="AD11" s="64">
        <f>Table2[[#This Row],[Coll.
(mm)]]/(Table2[[#This Row],[Coll.
(mm)]]+Table2[[#This Row],[c_penumbra]])</f>
        <v>0.56881432542059307</v>
      </c>
      <c r="AE11" s="64">
        <f ca="1">INDIRECT(ADDRESS(ROUND(I11/2,0),ROUND(H11/2,0),1,1,D11&amp;E11))</f>
        <v>1.6918902033913201</v>
      </c>
      <c r="AF11" s="64">
        <f>1-U11*(D11-70)/140</f>
        <v>0.99335277821731804</v>
      </c>
      <c r="AG11" s="65" t="str">
        <f>IF(ISERROR(Table2[[#This Row],[top ratio]]),"Warning: no matching CTDI measurement","Local CTDI used")</f>
        <v>Local CTDI used</v>
      </c>
      <c r="AH11" s="66" t="str">
        <f>IF(AND(F11*J11&lt;(S11+F11)*(60-H11/2)/60,G11&gt;F11),"Warning: overlap possible","No overlap")</f>
        <v>Warning: overlap possible</v>
      </c>
      <c r="AI11" s="67">
        <f ca="1">Table2[[#This Row],[klength]]*Table2[[#This Row],[kcoll]]*Table2[[#This Row],[ksize]]*Table2[[#This Row],[constant]]*Table2[[#This Row],[CTDIvol
(mGy)]]*Table2[[#This Row],[Pitch]]*Table2[[#This Row],[kkvp]]*Table2[[#This Row],[k_ctdi]]*Table2[[#This Row],[k_head]]*Table2[[#This Row],[k_bottom]]</f>
        <v>0.5567982817157705</v>
      </c>
      <c r="AJ11" s="15">
        <f ca="1">IF(LEFT(Table2[[#This Row],[Overlap warning]],4)="Warn",Table2[[#This Row],[Predicted PSD]]/(SQRT(Table2[[#This Row],[kcoll]])),"")</f>
        <v>0.73826558471669146</v>
      </c>
    </row>
    <row r="12" spans="1:37" customFormat="1" ht="16.5" thickTop="1" thickBot="1" x14ac:dyDescent="0.3">
      <c r="A12" s="12" t="s">
        <v>77</v>
      </c>
      <c r="B12" s="12" t="s">
        <v>92</v>
      </c>
      <c r="C12" s="12">
        <v>1</v>
      </c>
      <c r="D12" s="77">
        <v>120</v>
      </c>
      <c r="E12" s="12" t="s">
        <v>62</v>
      </c>
      <c r="F12" s="77">
        <v>40</v>
      </c>
      <c r="G12" s="77">
        <v>40</v>
      </c>
      <c r="H12" s="77">
        <v>16</v>
      </c>
      <c r="I12" s="77">
        <v>16</v>
      </c>
      <c r="J12" s="12">
        <v>1</v>
      </c>
      <c r="K12" s="12" t="s">
        <v>52</v>
      </c>
      <c r="L12" s="12" t="s">
        <v>80</v>
      </c>
      <c r="M12" s="63" cm="1">
        <f t="array" ref="M12">MAX(IF(Table2[[#This Row],[Filter]]=ctdi_input[Phantom],0.5,0)+IF(Table2[[#This Row],[Device]]=ctdi_input[scanner name],0.35,0)+IF(Table2[[#This Row],[kVp]]=ctdi_input[kVp],0.15,0)-0.005*ABS((Table2[[#This Row],[Coll.
(mm)]]-ctdi_input[nom. beam width])))</f>
        <v>0.85</v>
      </c>
      <c r="N12" s="63" cm="1">
        <f t="array" ref="N12">MATCH(Table2[[#This Row],[CTDI match closeness]],(IF(Table2[[#This Row],[Filter]]=ctdi_input[Phantom],0.5,0)+IF(Table2[[#This Row],[Device]]=ctdi_input[scanner name],0.35,0)+IF(Table2[[#This Row],[kVp]]=ctdi_input[kVp],0.15,0)-0.005*ABS((Table2[[#This Row],[Coll.
(mm)]]-ctdi_input[nom. beam width]))),0)</f>
        <v>3</v>
      </c>
      <c r="O12" s="63" cm="1">
        <f t="array" ref="O12">INDEX(ctdi_input[top ratio],Table2[[#This Row],[Match index]])</f>
        <v>1.0936298214217721</v>
      </c>
      <c r="P12" s="63" cm="1">
        <f t="array" ref="P12">INDEX(ctdi_input[bottom_ratio],Table2[[#This Row],[Match index]])</f>
        <v>0.89847503655734284</v>
      </c>
      <c r="Q12" s="63" cm="1">
        <f t="array" ref="Q12">INDEX(ctdi_input[display_ratio],Table2[[#This Row],[Match index]])</f>
        <v>1.0177090599085483</v>
      </c>
      <c r="R12" s="63" cm="1">
        <f t="array" ref="R12">INDEX(ctdi_input[Head Ratio],Table2[[#This Row],[Match index]])</f>
        <v>2.1715726806680995</v>
      </c>
      <c r="S12" s="63">
        <f>_xlfn.XLOOKUP($A12,Device_fits!$A$2:$A$20,Device_fits!C$2:C$20)</f>
        <v>3.7902146210943202</v>
      </c>
      <c r="T12" s="63">
        <f>_xlfn.XLOOKUP($A12,Device_fits!$A$2:$A$20,Device_fits!D$2:D$20)</f>
        <v>7.6862233545544499E-3</v>
      </c>
      <c r="U12" s="63">
        <f>_xlfn.XLOOKUP($A12,Device_fits!$A$2:$A$20,Device_fits!E$2:E$20)</f>
        <v>1.8612220991509498E-2</v>
      </c>
      <c r="V12" s="63">
        <f>_xlfn.XLOOKUP($A12,Device_fits!$A$2:$A$20,Device_fits!F$2:F$20)</f>
        <v>2.1756014018494199</v>
      </c>
      <c r="W12" s="63">
        <f>_xlfn.XLOOKUP($A12,Device_fits!$A$2:$A$20,Device_fits!G$2:G$20)</f>
        <v>2.2599999999999998</v>
      </c>
      <c r="X12" s="63">
        <f>_xlfn.XLOOKUP($A12,Device_fits!$A$2:$A$20,Device_fits!H$2:H$20)</f>
        <v>1</v>
      </c>
      <c r="Y12" s="64">
        <f>IF(K12="hel",G12+F12*J12*0.5,G12)</f>
        <v>40</v>
      </c>
      <c r="Z12" s="64">
        <f>IF(L12="top",1,IFERROR(P12,1))</f>
        <v>1</v>
      </c>
      <c r="AA12" s="64">
        <f>IF(E12="head",IFERROR(1/Table2[[#This Row],[head_ratio_ctdi]],1/W12),1)</f>
        <v>0.46049575448349395</v>
      </c>
      <c r="AB12" s="64">
        <f>IFERROR(Table2[[#This Row],[display_ratio]],Table2[[#This Row],[display ratio override]])</f>
        <v>1.0177090599085483</v>
      </c>
      <c r="AC12" s="64">
        <f>1-0.5*EXP(-Table2[[#This Row],[c_length]]*(Table2[[#This Row],[Eff. length]]))</f>
        <v>0.6323397918362581</v>
      </c>
      <c r="AD12" s="64">
        <f>Table2[[#This Row],[Coll.
(mm)]]/(Table2[[#This Row],[Coll.
(mm)]]+Table2[[#This Row],[c_penumbra]])</f>
        <v>0.91344608255771087</v>
      </c>
      <c r="AE12" s="64">
        <f ca="1">INDIRECT(ADDRESS(ROUND(I12/2,0),ROUND(H12/2,0),1,1,D12&amp;E12))</f>
        <v>1.6918902033913201</v>
      </c>
      <c r="AF12" s="64">
        <f>1-U12*(D12-70)/140</f>
        <v>0.99335277821731804</v>
      </c>
      <c r="AG12" s="65" t="str">
        <f>IF(ISERROR(Table2[[#This Row],[top ratio]]),"Warning: no matching CTDI measurement","Local CTDI used")</f>
        <v>Local CTDI used</v>
      </c>
      <c r="AH12" s="66" t="str">
        <f>IF(AND(F12*J12&lt;(S12+F12)*(60-H12/2)/60,G12&gt;F12),"Warning: overlap possible","No overlap")</f>
        <v>No overlap</v>
      </c>
      <c r="AI12" s="67">
        <f ca="1">Table2[[#This Row],[klength]]*Table2[[#This Row],[kcoll]]*Table2[[#This Row],[ksize]]*Table2[[#This Row],[constant]]*Table2[[#This Row],[CTDIvol
(mGy)]]*Table2[[#This Row],[Pitch]]*Table2[[#This Row],[kkvp]]*Table2[[#This Row],[k_ctdi]]*Table2[[#This Row],[k_head]]*Table2[[#This Row],[k_bottom]]</f>
        <v>0.98977781969889522</v>
      </c>
      <c r="AJ12" s="15" t="str">
        <f>IF(LEFT(Table2[[#This Row],[Overlap warning]],4)="Warn",Table2[[#This Row],[Predicted PSD]]/(SQRT(Table2[[#This Row],[kcoll]])),"")</f>
        <v/>
      </c>
    </row>
    <row r="13" spans="1:37" ht="16.5" thickTop="1" thickBot="1" x14ac:dyDescent="0.3">
      <c r="A13" s="16" t="s">
        <v>77</v>
      </c>
      <c r="B13" s="42" t="s">
        <v>96</v>
      </c>
      <c r="C13" s="16">
        <v>7.75</v>
      </c>
      <c r="D13" s="43">
        <v>80</v>
      </c>
      <c r="E13" s="42" t="s">
        <v>51</v>
      </c>
      <c r="F13" s="43">
        <v>20</v>
      </c>
      <c r="G13" s="43">
        <v>40</v>
      </c>
      <c r="H13" s="43">
        <v>32</v>
      </c>
      <c r="I13" s="43">
        <v>32</v>
      </c>
      <c r="J13" s="42">
        <v>1.375</v>
      </c>
      <c r="K13" s="42" t="s">
        <v>55</v>
      </c>
      <c r="L13" s="42" t="s">
        <v>80</v>
      </c>
      <c r="M13" s="55" cm="1">
        <f t="array" ref="M13">MAX(IF(Table2[[#This Row],[Filter]]=ctdi_input[Phantom],0.5,0)+IF(Table2[[#This Row],[Device]]=ctdi_input[scanner name],0.35,0)+IF(Table2[[#This Row],[kVp]]=ctdi_input[kVp],0.15,0)-0.005*ABS((Table2[[#This Row],[Coll.
(mm)]]-ctdi_input[nom. beam width])))</f>
        <v>0.79999999999999993</v>
      </c>
      <c r="N13" s="55" cm="1">
        <f t="array" ref="N13">MATCH(Table2[[#This Row],[CTDI match closeness]],(IF(Table2[[#This Row],[Filter]]=ctdi_input[Phantom],0.5,0)+IF(Table2[[#This Row],[Device]]=ctdi_input[scanner name],0.35,0)+IF(Table2[[#This Row],[kVp]]=ctdi_input[kVp],0.15,0)-0.005*ABS((Table2[[#This Row],[Coll.
(mm)]]-ctdi_input[nom. beam width]))),0)</f>
        <v>7</v>
      </c>
      <c r="O13" s="55" cm="1">
        <f t="array" ref="O13">INDEX(ctdi_input[top ratio],Table2[[#This Row],[Match index]])</f>
        <v>1.2526872829502234</v>
      </c>
      <c r="P13" s="55" cm="1">
        <f t="array" ref="P13">INDEX(ctdi_input[bottom_ratio],Table2[[#This Row],[Match index]])</f>
        <v>0.8803960396039604</v>
      </c>
      <c r="Q13" s="55" cm="1">
        <f t="array" ref="Q13">INDEX(ctdi_input[display_ratio],Table2[[#This Row],[Match index]])</f>
        <v>1.0608771929824561</v>
      </c>
      <c r="R13" s="55" t="e" cm="1">
        <f t="array" ref="R13">INDEX(ctdi_input[Head Ratio],Table2[[#This Row],[Match index]])</f>
        <v>#N/A</v>
      </c>
      <c r="S13" s="55">
        <f>_xlfn.XLOOKUP($A13,Device_fits!$A$2:$A$20,Device_fits!C$2:C$20)</f>
        <v>3.7902146210943202</v>
      </c>
      <c r="T13" s="55">
        <f>_xlfn.XLOOKUP($A13,Device_fits!$A$2:$A$20,Device_fits!D$2:D$20)</f>
        <v>7.6862233545544499E-3</v>
      </c>
      <c r="U13" s="55">
        <f>_xlfn.XLOOKUP($A13,Device_fits!$A$2:$A$20,Device_fits!E$2:E$20)</f>
        <v>1.8612220991509498E-2</v>
      </c>
      <c r="V13" s="55">
        <f>_xlfn.XLOOKUP($A13,Device_fits!$A$2:$A$20,Device_fits!F$2:F$20)</f>
        <v>2.1756014018494199</v>
      </c>
      <c r="W13" s="55">
        <f>_xlfn.XLOOKUP($A13,Device_fits!$A$2:$A$20,Device_fits!G$2:G$20)</f>
        <v>2.2599999999999998</v>
      </c>
      <c r="X13" s="55">
        <f>_xlfn.XLOOKUP($A13,Device_fits!$A$2:$A$20,Device_fits!H$2:H$20)</f>
        <v>1</v>
      </c>
      <c r="Y13" s="44">
        <f>IF(K13="hel",G13+F13*J13*0.5,G13)</f>
        <v>53.75</v>
      </c>
      <c r="Z13" s="44">
        <f>IF(L13="top",1,IFERROR(P13,1))</f>
        <v>1</v>
      </c>
      <c r="AA13" s="44">
        <f>IF(E13="head",IFERROR(1/Table2[[#This Row],[head_ratio_ctdi]],1/W13),1)</f>
        <v>1</v>
      </c>
      <c r="AB13" s="14">
        <f>IFERROR(Table2[[#This Row],[display_ratio]],Table2[[#This Row],[display ratio override]])</f>
        <v>1.0608771929824561</v>
      </c>
      <c r="AC13" s="44">
        <f>1-0.5*EXP(-Table2[[#This Row],[c_length]]*(Table2[[#This Row],[Eff. length]]))</f>
        <v>0.66921335413790561</v>
      </c>
      <c r="AD13" s="14">
        <f>Table2[[#This Row],[Coll.
(mm)]]/(Table2[[#This Row],[Coll.
(mm)]]+Table2[[#This Row],[c_penumbra]])</f>
        <v>0.8406817810826468</v>
      </c>
      <c r="AE13" s="44">
        <f ca="1">INDIRECT(ADDRESS(ROUND(I13/2,0),ROUND(H13/2,0),1,1,D13&amp;E13))</f>
        <v>1</v>
      </c>
      <c r="AF13" s="44">
        <f>1-U13*(D13-70)/140</f>
        <v>0.99867055564346363</v>
      </c>
      <c r="AG13" s="47" t="str">
        <f>IF(ISERROR(Table2[[#This Row],[top ratio]]),"Warning: no matching CTDI measurement","Local CTDI used")</f>
        <v>Local CTDI used</v>
      </c>
      <c r="AH13" s="45" t="str">
        <f>IF(AND(F13*J13&lt;(S13+F13)*(60-H13/2)/60,G13&gt;F13),"Warning: overlap possible","No overlap")</f>
        <v>No overlap</v>
      </c>
      <c r="AI13" s="15">
        <f ca="1">Table2[[#This Row],[klength]]*Table2[[#This Row],[kcoll]]*Table2[[#This Row],[ksize]]*Table2[[#This Row],[constant]]*Table2[[#This Row],[CTDIvol
(mGy)]]*Table2[[#This Row],[Pitch]]*Table2[[#This Row],[kkvp]]*Table2[[#This Row],[k_ctdi]]*Table2[[#This Row],[k_head]]*Table2[[#This Row],[k_bottom]]</f>
        <v>13.818704294287976</v>
      </c>
      <c r="AJ13" s="15" t="str">
        <f>IF(LEFT(Table2[[#This Row],[Overlap warning]],4)="Warn",Table2[[#This Row],[Predicted PSD]]/(SQRT(Table2[[#This Row],[kcoll]])),"")</f>
        <v/>
      </c>
      <c r="AK13"/>
    </row>
    <row r="14" spans="1:37" ht="16.5" thickTop="1" thickBot="1" x14ac:dyDescent="0.3">
      <c r="A14" s="16" t="s">
        <v>77</v>
      </c>
      <c r="B14" s="42" t="s">
        <v>96</v>
      </c>
      <c r="C14" s="16">
        <v>6.66</v>
      </c>
      <c r="D14" s="43">
        <v>80</v>
      </c>
      <c r="E14" s="42" t="s">
        <v>51</v>
      </c>
      <c r="F14" s="43">
        <v>40</v>
      </c>
      <c r="G14" s="43">
        <v>40</v>
      </c>
      <c r="H14" s="43">
        <v>32</v>
      </c>
      <c r="I14" s="43">
        <v>32</v>
      </c>
      <c r="J14" s="42">
        <v>1.375</v>
      </c>
      <c r="K14" s="42" t="s">
        <v>55</v>
      </c>
      <c r="L14" s="42" t="s">
        <v>80</v>
      </c>
      <c r="M14" s="55" cm="1">
        <f t="array" ref="M14">MAX(IF(Table2[[#This Row],[Filter]]=ctdi_input[Phantom],0.5,0)+IF(Table2[[#This Row],[Device]]=ctdi_input[scanner name],0.35,0)+IF(Table2[[#This Row],[kVp]]=ctdi_input[kVp],0.15,0)-0.005*ABS((Table2[[#This Row],[Coll.
(mm)]]-ctdi_input[nom. beam width])))</f>
        <v>0.7</v>
      </c>
      <c r="N14" s="55" cm="1">
        <f t="array" ref="N14">MATCH(Table2[[#This Row],[CTDI match closeness]],(IF(Table2[[#This Row],[Filter]]=ctdi_input[Phantom],0.5,0)+IF(Table2[[#This Row],[Device]]=ctdi_input[scanner name],0.35,0)+IF(Table2[[#This Row],[kVp]]=ctdi_input[kVp],0.15,0)-0.005*ABS((Table2[[#This Row],[Coll.
(mm)]]-ctdi_input[nom. beam width]))),0)</f>
        <v>7</v>
      </c>
      <c r="O14" s="55" cm="1">
        <f t="array" ref="O14">INDEX(ctdi_input[top ratio],Table2[[#This Row],[Match index]])</f>
        <v>1.2526872829502234</v>
      </c>
      <c r="P14" s="55" cm="1">
        <f t="array" ref="P14">INDEX(ctdi_input[bottom_ratio],Table2[[#This Row],[Match index]])</f>
        <v>0.8803960396039604</v>
      </c>
      <c r="Q14" s="55" cm="1">
        <f t="array" ref="Q14">INDEX(ctdi_input[display_ratio],Table2[[#This Row],[Match index]])</f>
        <v>1.0608771929824561</v>
      </c>
      <c r="R14" s="55" t="e" cm="1">
        <f t="array" ref="R14">INDEX(ctdi_input[Head Ratio],Table2[[#This Row],[Match index]])</f>
        <v>#N/A</v>
      </c>
      <c r="S14" s="55">
        <f>_xlfn.XLOOKUP($A14,Device_fits!$A$2:$A$20,Device_fits!C$2:C$20)</f>
        <v>3.7902146210943202</v>
      </c>
      <c r="T14" s="55">
        <f>_xlfn.XLOOKUP($A14,Device_fits!$A$2:$A$20,Device_fits!D$2:D$20)</f>
        <v>7.6862233545544499E-3</v>
      </c>
      <c r="U14" s="55">
        <f>_xlfn.XLOOKUP($A14,Device_fits!$A$2:$A$20,Device_fits!E$2:E$20)</f>
        <v>1.8612220991509498E-2</v>
      </c>
      <c r="V14" s="55">
        <f>_xlfn.XLOOKUP($A14,Device_fits!$A$2:$A$20,Device_fits!F$2:F$20)</f>
        <v>2.1756014018494199</v>
      </c>
      <c r="W14" s="55">
        <f>_xlfn.XLOOKUP($A14,Device_fits!$A$2:$A$20,Device_fits!G$2:G$20)</f>
        <v>2.2599999999999998</v>
      </c>
      <c r="X14" s="55">
        <f>_xlfn.XLOOKUP($A14,Device_fits!$A$2:$A$20,Device_fits!H$2:H$20)</f>
        <v>1</v>
      </c>
      <c r="Y14" s="44">
        <f>IF(K14="hel",G14+F14*J14*0.5,G14)</f>
        <v>67.5</v>
      </c>
      <c r="Z14" s="44">
        <f>IF(L14="top",1,IFERROR(P14,1))</f>
        <v>1</v>
      </c>
      <c r="AA14" s="44">
        <f>IF(E14="head",IFERROR(1/Table2[[#This Row],[head_ratio_ctdi]],1/W14),1)</f>
        <v>1</v>
      </c>
      <c r="AB14" s="14">
        <f>IFERROR(Table2[[#This Row],[display_ratio]],Table2[[#This Row],[display ratio override]])</f>
        <v>1.0608771929824561</v>
      </c>
      <c r="AC14" s="44">
        <f>1-0.5*EXP(-Table2[[#This Row],[c_length]]*(Table2[[#This Row],[Eff. length]]))</f>
        <v>0.70238877460472093</v>
      </c>
      <c r="AD14" s="14">
        <f>Table2[[#This Row],[Coll.
(mm)]]/(Table2[[#This Row],[Coll.
(mm)]]+Table2[[#This Row],[c_penumbra]])</f>
        <v>0.91344608255771087</v>
      </c>
      <c r="AE14" s="44">
        <f ca="1">INDIRECT(ADDRESS(ROUND(I14/2,0),ROUND(H14/2,0),1,1,D14&amp;E14))</f>
        <v>1</v>
      </c>
      <c r="AF14" s="44">
        <f>1-U14*(D14-70)/140</f>
        <v>0.99867055564346363</v>
      </c>
      <c r="AG14" s="47" t="str">
        <f>IF(ISERROR(Table2[[#This Row],[top ratio]]),"Warning: no matching CTDI measurement","Local CTDI used")</f>
        <v>Local CTDI used</v>
      </c>
      <c r="AH14" s="32" t="str">
        <f>IF(AND(F14*J14&lt;(S14+F14)*(60-H14/2)/60,G14&gt;F14),"Warning: overlap possible","No overlap")</f>
        <v>No overlap</v>
      </c>
      <c r="AI14" s="15">
        <f ca="1">Table2[[#This Row],[klength]]*Table2[[#This Row],[kcoll]]*Table2[[#This Row],[ksize]]*Table2[[#This Row],[constant]]*Table2[[#This Row],[CTDIvol
(mGy)]]*Table2[[#This Row],[Pitch]]*Table2[[#This Row],[kkvp]]*Table2[[#This Row],[k_ctdi]]*Table2[[#This Row],[k_head]]*Table2[[#This Row],[k_bottom]]</f>
        <v>13.54266375055397</v>
      </c>
      <c r="AJ14" s="15" t="str">
        <f>IF(LEFT(Table2[[#This Row],[Overlap warning]],4)="Warn",Table2[[#This Row],[Predicted PSD]]/(SQRT(Table2[[#This Row],[kcoll]])),"")</f>
        <v/>
      </c>
      <c r="AK14"/>
    </row>
    <row r="15" spans="1:37" ht="16.5" thickTop="1" thickBot="1" x14ac:dyDescent="0.3">
      <c r="A15" s="16" t="s">
        <v>77</v>
      </c>
      <c r="B15" s="42" t="s">
        <v>96</v>
      </c>
      <c r="C15" s="16">
        <v>15.21</v>
      </c>
      <c r="D15" s="43">
        <v>100</v>
      </c>
      <c r="E15" s="42" t="s">
        <v>51</v>
      </c>
      <c r="F15" s="43">
        <v>20</v>
      </c>
      <c r="G15" s="43">
        <v>40</v>
      </c>
      <c r="H15" s="43">
        <v>32</v>
      </c>
      <c r="I15" s="43">
        <v>32</v>
      </c>
      <c r="J15" s="42">
        <v>1.375</v>
      </c>
      <c r="K15" s="42" t="s">
        <v>55</v>
      </c>
      <c r="L15" s="42" t="s">
        <v>80</v>
      </c>
      <c r="M15" s="55" cm="1">
        <f t="array" ref="M15">MAX(IF(Table2[[#This Row],[Filter]]=ctdi_input[Phantom],0.5,0)+IF(Table2[[#This Row],[Device]]=ctdi_input[scanner name],0.35,0)+IF(Table2[[#This Row],[kVp]]=ctdi_input[kVp],0.15,0)-0.005*ABS((Table2[[#This Row],[Coll.
(mm)]]-ctdi_input[nom. beam width])))</f>
        <v>0.79999999999999993</v>
      </c>
      <c r="N15" s="55" cm="1">
        <f t="array" ref="N15">MATCH(Table2[[#This Row],[CTDI match closeness]],(IF(Table2[[#This Row],[Filter]]=ctdi_input[Phantom],0.5,0)+IF(Table2[[#This Row],[Device]]=ctdi_input[scanner name],0.35,0)+IF(Table2[[#This Row],[kVp]]=ctdi_input[kVp],0.15,0)-0.005*ABS((Table2[[#This Row],[Coll.
(mm)]]-ctdi_input[nom. beam width]))),0)</f>
        <v>7</v>
      </c>
      <c r="O15" s="55" cm="1">
        <f t="array" ref="O15">INDEX(ctdi_input[top ratio],Table2[[#This Row],[Match index]])</f>
        <v>1.2526872829502234</v>
      </c>
      <c r="P15" s="55" cm="1">
        <f t="array" ref="P15">INDEX(ctdi_input[bottom_ratio],Table2[[#This Row],[Match index]])</f>
        <v>0.8803960396039604</v>
      </c>
      <c r="Q15" s="55" cm="1">
        <f t="array" ref="Q15">INDEX(ctdi_input[display_ratio],Table2[[#This Row],[Match index]])</f>
        <v>1.0608771929824561</v>
      </c>
      <c r="R15" s="55" t="e" cm="1">
        <f t="array" ref="R15">INDEX(ctdi_input[Head Ratio],Table2[[#This Row],[Match index]])</f>
        <v>#N/A</v>
      </c>
      <c r="S15" s="55">
        <f>_xlfn.XLOOKUP($A15,Device_fits!$A$2:$A$20,Device_fits!C$2:C$20)</f>
        <v>3.7902146210943202</v>
      </c>
      <c r="T15" s="55">
        <f>_xlfn.XLOOKUP($A15,Device_fits!$A$2:$A$20,Device_fits!D$2:D$20)</f>
        <v>7.6862233545544499E-3</v>
      </c>
      <c r="U15" s="55">
        <f>_xlfn.XLOOKUP($A15,Device_fits!$A$2:$A$20,Device_fits!E$2:E$20)</f>
        <v>1.8612220991509498E-2</v>
      </c>
      <c r="V15" s="55">
        <f>_xlfn.XLOOKUP($A15,Device_fits!$A$2:$A$20,Device_fits!F$2:F$20)</f>
        <v>2.1756014018494199</v>
      </c>
      <c r="W15" s="55">
        <f>_xlfn.XLOOKUP($A15,Device_fits!$A$2:$A$20,Device_fits!G$2:G$20)</f>
        <v>2.2599999999999998</v>
      </c>
      <c r="X15" s="55">
        <f>_xlfn.XLOOKUP($A15,Device_fits!$A$2:$A$20,Device_fits!H$2:H$20)</f>
        <v>1</v>
      </c>
      <c r="Y15" s="44">
        <f>IF(K15="hel",G15+F15*J15*0.5,G15)</f>
        <v>53.75</v>
      </c>
      <c r="Z15" s="44">
        <f>IF(L15="top",1,IFERROR(P15,1))</f>
        <v>1</v>
      </c>
      <c r="AA15" s="44">
        <f>IF(E15="head",IFERROR(1/Table2[[#This Row],[head_ratio_ctdi]],1/W15),1)</f>
        <v>1</v>
      </c>
      <c r="AB15" s="14">
        <f>IFERROR(Table2[[#This Row],[display_ratio]],Table2[[#This Row],[display ratio override]])</f>
        <v>1.0608771929824561</v>
      </c>
      <c r="AC15" s="44">
        <f>1-0.5*EXP(-Table2[[#This Row],[c_length]]*(Table2[[#This Row],[Eff. length]]))</f>
        <v>0.66921335413790561</v>
      </c>
      <c r="AD15" s="14">
        <f>Table2[[#This Row],[Coll.
(mm)]]/(Table2[[#This Row],[Coll.
(mm)]]+Table2[[#This Row],[c_penumbra]])</f>
        <v>0.8406817810826468</v>
      </c>
      <c r="AE15" s="44">
        <f ca="1">INDIRECT(ADDRESS(ROUND(I15/2,0),ROUND(H15/2,0),1,1,D15&amp;E15))</f>
        <v>1</v>
      </c>
      <c r="AF15" s="44">
        <f>1-U15*(D15-70)/140</f>
        <v>0.99601166693039078</v>
      </c>
      <c r="AG15" s="47" t="str">
        <f>IF(ISERROR(Table2[[#This Row],[top ratio]]),"Warning: no matching CTDI measurement","Local CTDI used")</f>
        <v>Local CTDI used</v>
      </c>
      <c r="AH15" s="32" t="str">
        <f>IF(AND(F15*J15&lt;(S15+F15)*(60-H15/2)/60,G15&gt;F15),"Warning: overlap possible","No overlap")</f>
        <v>No overlap</v>
      </c>
      <c r="AI15" s="15">
        <f ca="1">Table2[[#This Row],[klength]]*Table2[[#This Row],[kcoll]]*Table2[[#This Row],[ksize]]*Table2[[#This Row],[constant]]*Table2[[#This Row],[CTDIvol
(mGy)]]*Table2[[#This Row],[Pitch]]*Table2[[#This Row],[kkvp]]*Table2[[#This Row],[k_ctdi]]*Table2[[#This Row],[k_head]]*Table2[[#This Row],[k_bottom]]</f>
        <v>27.048115678467923</v>
      </c>
      <c r="AJ15" s="15" t="str">
        <f>IF(LEFT(Table2[[#This Row],[Overlap warning]],4)="Warn",Table2[[#This Row],[Predicted PSD]]/(SQRT(Table2[[#This Row],[kcoll]])),"")</f>
        <v/>
      </c>
      <c r="AK15"/>
    </row>
    <row r="16" spans="1:37" ht="16.5" thickTop="1" thickBot="1" x14ac:dyDescent="0.3">
      <c r="A16" s="16" t="s">
        <v>77</v>
      </c>
      <c r="B16" s="42" t="s">
        <v>96</v>
      </c>
      <c r="C16" s="16">
        <v>13.06</v>
      </c>
      <c r="D16" s="43">
        <v>100</v>
      </c>
      <c r="E16" s="42" t="s">
        <v>51</v>
      </c>
      <c r="F16" s="43">
        <v>40</v>
      </c>
      <c r="G16" s="43">
        <v>40</v>
      </c>
      <c r="H16" s="43">
        <v>32</v>
      </c>
      <c r="I16" s="43">
        <v>32</v>
      </c>
      <c r="J16" s="42">
        <v>1.375</v>
      </c>
      <c r="K16" s="42" t="s">
        <v>55</v>
      </c>
      <c r="L16" s="42" t="s">
        <v>80</v>
      </c>
      <c r="M16" s="55" cm="1">
        <f t="array" ref="M16">MAX(IF(Table2[[#This Row],[Filter]]=ctdi_input[Phantom],0.5,0)+IF(Table2[[#This Row],[Device]]=ctdi_input[scanner name],0.35,0)+IF(Table2[[#This Row],[kVp]]=ctdi_input[kVp],0.15,0)-0.005*ABS((Table2[[#This Row],[Coll.
(mm)]]-ctdi_input[nom. beam width])))</f>
        <v>0.7</v>
      </c>
      <c r="N16" s="55" cm="1">
        <f t="array" ref="N16">MATCH(Table2[[#This Row],[CTDI match closeness]],(IF(Table2[[#This Row],[Filter]]=ctdi_input[Phantom],0.5,0)+IF(Table2[[#This Row],[Device]]=ctdi_input[scanner name],0.35,0)+IF(Table2[[#This Row],[kVp]]=ctdi_input[kVp],0.15,0)-0.005*ABS((Table2[[#This Row],[Coll.
(mm)]]-ctdi_input[nom. beam width]))),0)</f>
        <v>7</v>
      </c>
      <c r="O16" s="55" cm="1">
        <f t="array" ref="O16">INDEX(ctdi_input[top ratio],Table2[[#This Row],[Match index]])</f>
        <v>1.2526872829502234</v>
      </c>
      <c r="P16" s="55" cm="1">
        <f t="array" ref="P16">INDEX(ctdi_input[bottom_ratio],Table2[[#This Row],[Match index]])</f>
        <v>0.8803960396039604</v>
      </c>
      <c r="Q16" s="55" cm="1">
        <f t="array" ref="Q16">INDEX(ctdi_input[display_ratio],Table2[[#This Row],[Match index]])</f>
        <v>1.0608771929824561</v>
      </c>
      <c r="R16" s="55" t="e" cm="1">
        <f t="array" ref="R16">INDEX(ctdi_input[Head Ratio],Table2[[#This Row],[Match index]])</f>
        <v>#N/A</v>
      </c>
      <c r="S16" s="55">
        <f>_xlfn.XLOOKUP($A16,Device_fits!$A$2:$A$20,Device_fits!C$2:C$20)</f>
        <v>3.7902146210943202</v>
      </c>
      <c r="T16" s="55">
        <f>_xlfn.XLOOKUP($A16,Device_fits!$A$2:$A$20,Device_fits!D$2:D$20)</f>
        <v>7.6862233545544499E-3</v>
      </c>
      <c r="U16" s="55">
        <f>_xlfn.XLOOKUP($A16,Device_fits!$A$2:$A$20,Device_fits!E$2:E$20)</f>
        <v>1.8612220991509498E-2</v>
      </c>
      <c r="V16" s="55">
        <f>_xlfn.XLOOKUP($A16,Device_fits!$A$2:$A$20,Device_fits!F$2:F$20)</f>
        <v>2.1756014018494199</v>
      </c>
      <c r="W16" s="55">
        <f>_xlfn.XLOOKUP($A16,Device_fits!$A$2:$A$20,Device_fits!G$2:G$20)</f>
        <v>2.2599999999999998</v>
      </c>
      <c r="X16" s="55">
        <f>_xlfn.XLOOKUP($A16,Device_fits!$A$2:$A$20,Device_fits!H$2:H$20)</f>
        <v>1</v>
      </c>
      <c r="Y16" s="44">
        <f>IF(K16="hel",G16+F16*J16*0.5,G16)</f>
        <v>67.5</v>
      </c>
      <c r="Z16" s="44">
        <f>IF(L16="top",1,IFERROR(P16,1))</f>
        <v>1</v>
      </c>
      <c r="AA16" s="44">
        <f>IF(E16="head",IFERROR(1/Table2[[#This Row],[head_ratio_ctdi]],1/W16),1)</f>
        <v>1</v>
      </c>
      <c r="AB16" s="14">
        <f>IFERROR(Table2[[#This Row],[display_ratio]],Table2[[#This Row],[display ratio override]])</f>
        <v>1.0608771929824561</v>
      </c>
      <c r="AC16" s="44">
        <f>1-0.5*EXP(-Table2[[#This Row],[c_length]]*(Table2[[#This Row],[Eff. length]]))</f>
        <v>0.70238877460472093</v>
      </c>
      <c r="AD16" s="14">
        <f>Table2[[#This Row],[Coll.
(mm)]]/(Table2[[#This Row],[Coll.
(mm)]]+Table2[[#This Row],[c_penumbra]])</f>
        <v>0.91344608255771087</v>
      </c>
      <c r="AE16" s="44">
        <f ca="1">INDIRECT(ADDRESS(ROUND(I16/2,0),ROUND(H16/2,0),1,1,D16&amp;E16))</f>
        <v>1</v>
      </c>
      <c r="AF16" s="44">
        <f>1-U16*(D16-70)/140</f>
        <v>0.99601166693039078</v>
      </c>
      <c r="AG16" s="47" t="str">
        <f>IF(ISERROR(Table2[[#This Row],[top ratio]]),"Warning: no matching CTDI measurement","Local CTDI used")</f>
        <v>Local CTDI used</v>
      </c>
      <c r="AH16" s="32" t="str">
        <f>IF(AND(F16*J16&lt;(S16+F16)*(60-H16/2)/60,G16&gt;F16),"Warning: overlap possible","No overlap")</f>
        <v>No overlap</v>
      </c>
      <c r="AI16" s="15">
        <f ca="1">Table2[[#This Row],[klength]]*Table2[[#This Row],[kcoll]]*Table2[[#This Row],[ksize]]*Table2[[#This Row],[constant]]*Table2[[#This Row],[CTDIvol
(mGy)]]*Table2[[#This Row],[Pitch]]*Table2[[#This Row],[kkvp]]*Table2[[#This Row],[k_ctdi]]*Table2[[#This Row],[k_head]]*Table2[[#This Row],[k_bottom]]</f>
        <v>26.485929786862275</v>
      </c>
      <c r="AJ16" s="15" t="str">
        <f>IF(LEFT(Table2[[#This Row],[Overlap warning]],4)="Warn",Table2[[#This Row],[Predicted PSD]]/(SQRT(Table2[[#This Row],[kcoll]])),"")</f>
        <v/>
      </c>
      <c r="AK16"/>
    </row>
    <row r="17" spans="1:37" ht="16.5" thickTop="1" thickBot="1" x14ac:dyDescent="0.3">
      <c r="A17" s="16" t="s">
        <v>77</v>
      </c>
      <c r="B17" s="42" t="s">
        <v>96</v>
      </c>
      <c r="C17" s="16">
        <v>18.739999999999998</v>
      </c>
      <c r="D17" s="43">
        <v>120</v>
      </c>
      <c r="E17" s="42" t="s">
        <v>51</v>
      </c>
      <c r="F17" s="43">
        <v>20</v>
      </c>
      <c r="G17" s="43">
        <v>40</v>
      </c>
      <c r="H17" s="43">
        <v>32</v>
      </c>
      <c r="I17" s="43">
        <v>32</v>
      </c>
      <c r="J17" s="42">
        <v>1.375</v>
      </c>
      <c r="K17" s="42" t="s">
        <v>55</v>
      </c>
      <c r="L17" s="42" t="s">
        <v>80</v>
      </c>
      <c r="M17" s="55" cm="1">
        <f t="array" ref="M17">MAX(IF(Table2[[#This Row],[Filter]]=ctdi_input[Phantom],0.5,0)+IF(Table2[[#This Row],[Device]]=ctdi_input[scanner name],0.35,0)+IF(Table2[[#This Row],[kVp]]=ctdi_input[kVp],0.15,0)-0.005*ABS((Table2[[#This Row],[Coll.
(mm)]]-ctdi_input[nom. beam width])))</f>
        <v>0.95</v>
      </c>
      <c r="N17" s="55" cm="1">
        <f t="array" ref="N17">MATCH(Table2[[#This Row],[CTDI match closeness]],(IF(Table2[[#This Row],[Filter]]=ctdi_input[Phantom],0.5,0)+IF(Table2[[#This Row],[Device]]=ctdi_input[scanner name],0.35,0)+IF(Table2[[#This Row],[kVp]]=ctdi_input[kVp],0.15,0)-0.005*ABS((Table2[[#This Row],[Coll.
(mm)]]-ctdi_input[nom. beam width]))),0)</f>
        <v>7</v>
      </c>
      <c r="O17" s="55" cm="1">
        <f t="array" ref="O17">INDEX(ctdi_input[top ratio],Table2[[#This Row],[Match index]])</f>
        <v>1.2526872829502234</v>
      </c>
      <c r="P17" s="55" cm="1">
        <f t="array" ref="P17">INDEX(ctdi_input[bottom_ratio],Table2[[#This Row],[Match index]])</f>
        <v>0.8803960396039604</v>
      </c>
      <c r="Q17" s="55" cm="1">
        <f t="array" ref="Q17">INDEX(ctdi_input[display_ratio],Table2[[#This Row],[Match index]])</f>
        <v>1.0608771929824561</v>
      </c>
      <c r="R17" s="55" t="e" cm="1">
        <f t="array" ref="R17">INDEX(ctdi_input[Head Ratio],Table2[[#This Row],[Match index]])</f>
        <v>#N/A</v>
      </c>
      <c r="S17" s="55">
        <f>_xlfn.XLOOKUP($A17,Device_fits!$A$2:$A$20,Device_fits!C$2:C$20)</f>
        <v>3.7902146210943202</v>
      </c>
      <c r="T17" s="55">
        <f>_xlfn.XLOOKUP($A17,Device_fits!$A$2:$A$20,Device_fits!D$2:D$20)</f>
        <v>7.6862233545544499E-3</v>
      </c>
      <c r="U17" s="55">
        <f>_xlfn.XLOOKUP($A17,Device_fits!$A$2:$A$20,Device_fits!E$2:E$20)</f>
        <v>1.8612220991509498E-2</v>
      </c>
      <c r="V17" s="55">
        <f>_xlfn.XLOOKUP($A17,Device_fits!$A$2:$A$20,Device_fits!F$2:F$20)</f>
        <v>2.1756014018494199</v>
      </c>
      <c r="W17" s="55">
        <f>_xlfn.XLOOKUP($A17,Device_fits!$A$2:$A$20,Device_fits!G$2:G$20)</f>
        <v>2.2599999999999998</v>
      </c>
      <c r="X17" s="55">
        <f>_xlfn.XLOOKUP($A17,Device_fits!$A$2:$A$20,Device_fits!H$2:H$20)</f>
        <v>1</v>
      </c>
      <c r="Y17" s="44">
        <f>IF(K17="hel",G17+F17*J17*0.5,G17)</f>
        <v>53.75</v>
      </c>
      <c r="Z17" s="44">
        <f>IF(L17="top",1,IFERROR(P17,1))</f>
        <v>1</v>
      </c>
      <c r="AA17" s="44">
        <f>IF(E17="head",IFERROR(1/Table2[[#This Row],[head_ratio_ctdi]],1/W17),1)</f>
        <v>1</v>
      </c>
      <c r="AB17" s="14">
        <f>IFERROR(Table2[[#This Row],[display_ratio]],Table2[[#This Row],[display ratio override]])</f>
        <v>1.0608771929824561</v>
      </c>
      <c r="AC17" s="44">
        <f>1-0.5*EXP(-Table2[[#This Row],[c_length]]*(Table2[[#This Row],[Eff. length]]))</f>
        <v>0.66921335413790561</v>
      </c>
      <c r="AD17" s="14">
        <f>Table2[[#This Row],[Coll.
(mm)]]/(Table2[[#This Row],[Coll.
(mm)]]+Table2[[#This Row],[c_penumbra]])</f>
        <v>0.8406817810826468</v>
      </c>
      <c r="AE17" s="44">
        <f ca="1">INDIRECT(ADDRESS(ROUND(I17/2,0),ROUND(H17/2,0),1,1,D17&amp;E17))</f>
        <v>1</v>
      </c>
      <c r="AF17" s="44">
        <f>1-U17*(D17-70)/140</f>
        <v>0.99335277821731804</v>
      </c>
      <c r="AG17" s="47" t="str">
        <f>IF(ISERROR(Table2[[#This Row],[top ratio]]),"Warning: no matching CTDI measurement","Local CTDI used")</f>
        <v>Local CTDI used</v>
      </c>
      <c r="AH17" s="32" t="str">
        <f>IF(AND(F17*J17&lt;(S17+F17)*(60-H17/2)/60,G17&gt;F17),"Warning: overlap possible","No overlap")</f>
        <v>No overlap</v>
      </c>
      <c r="AI17" s="15">
        <f ca="1">Table2[[#This Row],[klength]]*Table2[[#This Row],[kcoll]]*Table2[[#This Row],[ksize]]*Table2[[#This Row],[constant]]*Table2[[#This Row],[CTDIvol
(mGy)]]*Table2[[#This Row],[Pitch]]*Table2[[#This Row],[kkvp]]*Table2[[#This Row],[k_ctdi]]*Table2[[#This Row],[k_head]]*Table2[[#This Row],[k_bottom]]</f>
        <v>33.236590995910888</v>
      </c>
      <c r="AJ17" s="15" t="str">
        <f>IF(LEFT(Table2[[#This Row],[Overlap warning]],4)="Warn",Table2[[#This Row],[Predicted PSD]]/(SQRT(Table2[[#This Row],[kcoll]])),"")</f>
        <v/>
      </c>
      <c r="AK17"/>
    </row>
    <row r="18" spans="1:37" ht="16.5" thickTop="1" thickBot="1" x14ac:dyDescent="0.3">
      <c r="A18" s="16" t="s">
        <v>77</v>
      </c>
      <c r="B18" s="42" t="s">
        <v>96</v>
      </c>
      <c r="C18" s="16">
        <v>16.13</v>
      </c>
      <c r="D18" s="43">
        <v>120</v>
      </c>
      <c r="E18" s="42" t="s">
        <v>51</v>
      </c>
      <c r="F18" s="43">
        <v>40</v>
      </c>
      <c r="G18" s="43">
        <v>40</v>
      </c>
      <c r="H18" s="43">
        <v>32</v>
      </c>
      <c r="I18" s="43">
        <v>32</v>
      </c>
      <c r="J18" s="42">
        <v>1.375</v>
      </c>
      <c r="K18" s="42" t="s">
        <v>55</v>
      </c>
      <c r="L18" s="42" t="s">
        <v>80</v>
      </c>
      <c r="M18" s="55" cm="1">
        <f t="array" ref="M18">MAX(IF(Table2[[#This Row],[Filter]]=ctdi_input[Phantom],0.5,0)+IF(Table2[[#This Row],[Device]]=ctdi_input[scanner name],0.35,0)+IF(Table2[[#This Row],[kVp]]=ctdi_input[kVp],0.15,0)-0.005*ABS((Table2[[#This Row],[Coll.
(mm)]]-ctdi_input[nom. beam width])))</f>
        <v>0.85</v>
      </c>
      <c r="N18" s="55" cm="1">
        <f t="array" ref="N18">MATCH(Table2[[#This Row],[CTDI match closeness]],(IF(Table2[[#This Row],[Filter]]=ctdi_input[Phantom],0.5,0)+IF(Table2[[#This Row],[Device]]=ctdi_input[scanner name],0.35,0)+IF(Table2[[#This Row],[kVp]]=ctdi_input[kVp],0.15,0)-0.005*ABS((Table2[[#This Row],[Coll.
(mm)]]-ctdi_input[nom. beam width]))),0)</f>
        <v>7</v>
      </c>
      <c r="O18" s="55" cm="1">
        <f t="array" ref="O18">INDEX(ctdi_input[top ratio],Table2[[#This Row],[Match index]])</f>
        <v>1.2526872829502234</v>
      </c>
      <c r="P18" s="55" cm="1">
        <f t="array" ref="P18">INDEX(ctdi_input[bottom_ratio],Table2[[#This Row],[Match index]])</f>
        <v>0.8803960396039604</v>
      </c>
      <c r="Q18" s="55" cm="1">
        <f t="array" ref="Q18">INDEX(ctdi_input[display_ratio],Table2[[#This Row],[Match index]])</f>
        <v>1.0608771929824561</v>
      </c>
      <c r="R18" s="55" t="e" cm="1">
        <f t="array" ref="R18">INDEX(ctdi_input[Head Ratio],Table2[[#This Row],[Match index]])</f>
        <v>#N/A</v>
      </c>
      <c r="S18" s="55">
        <f>_xlfn.XLOOKUP($A18,Device_fits!$A$2:$A$20,Device_fits!C$2:C$20)</f>
        <v>3.7902146210943202</v>
      </c>
      <c r="T18" s="55">
        <f>_xlfn.XLOOKUP($A18,Device_fits!$A$2:$A$20,Device_fits!D$2:D$20)</f>
        <v>7.6862233545544499E-3</v>
      </c>
      <c r="U18" s="55">
        <f>_xlfn.XLOOKUP($A18,Device_fits!$A$2:$A$20,Device_fits!E$2:E$20)</f>
        <v>1.8612220991509498E-2</v>
      </c>
      <c r="V18" s="55">
        <f>_xlfn.XLOOKUP($A18,Device_fits!$A$2:$A$20,Device_fits!F$2:F$20)</f>
        <v>2.1756014018494199</v>
      </c>
      <c r="W18" s="55">
        <f>_xlfn.XLOOKUP($A18,Device_fits!$A$2:$A$20,Device_fits!G$2:G$20)</f>
        <v>2.2599999999999998</v>
      </c>
      <c r="X18" s="55">
        <f>_xlfn.XLOOKUP($A18,Device_fits!$A$2:$A$20,Device_fits!H$2:H$20)</f>
        <v>1</v>
      </c>
      <c r="Y18" s="44">
        <f>IF(K18="hel",G18+F18*J18*0.5,G18)</f>
        <v>67.5</v>
      </c>
      <c r="Z18" s="44">
        <f>IF(L18="top",1,IFERROR(P18,1))</f>
        <v>1</v>
      </c>
      <c r="AA18" s="44">
        <f>IF(E18="head",IFERROR(1/Table2[[#This Row],[head_ratio_ctdi]],1/W18),1)</f>
        <v>1</v>
      </c>
      <c r="AB18" s="14">
        <f>IFERROR(Table2[[#This Row],[display_ratio]],Table2[[#This Row],[display ratio override]])</f>
        <v>1.0608771929824561</v>
      </c>
      <c r="AC18" s="44">
        <f>1-0.5*EXP(-Table2[[#This Row],[c_length]]*(Table2[[#This Row],[Eff. length]]))</f>
        <v>0.70238877460472093</v>
      </c>
      <c r="AD18" s="14">
        <f>Table2[[#This Row],[Coll.
(mm)]]/(Table2[[#This Row],[Coll.
(mm)]]+Table2[[#This Row],[c_penumbra]])</f>
        <v>0.91344608255771087</v>
      </c>
      <c r="AE18" s="44">
        <f ca="1">INDIRECT(ADDRESS(ROUND(I18/2,0),ROUND(H18/2,0),1,1,D18&amp;E18))</f>
        <v>1</v>
      </c>
      <c r="AF18" s="44">
        <f>1-U18*(D18-70)/140</f>
        <v>0.99335277821731804</v>
      </c>
      <c r="AG18" s="47" t="str">
        <f>IF(ISERROR(Table2[[#This Row],[top ratio]]),"Warning: no matching CTDI measurement","Local CTDI used")</f>
        <v>Local CTDI used</v>
      </c>
      <c r="AH18" s="32" t="str">
        <f>IF(AND(F18*J18&lt;(S18+F18)*(60-H18/2)/60,G18&gt;F18),"Warning: overlap possible","No overlap")</f>
        <v>No overlap</v>
      </c>
      <c r="AI18" s="15">
        <f ca="1">Table2[[#This Row],[klength]]*Table2[[#This Row],[kcoll]]*Table2[[#This Row],[ksize]]*Table2[[#This Row],[constant]]*Table2[[#This Row],[CTDIvol
(mGy)]]*Table2[[#This Row],[Pitch]]*Table2[[#This Row],[kkvp]]*Table2[[#This Row],[k_ctdi]]*Table2[[#This Row],[k_head]]*Table2[[#This Row],[k_bottom]]</f>
        <v>32.624622789292772</v>
      </c>
      <c r="AJ18" s="15" t="str">
        <f>IF(LEFT(Table2[[#This Row],[Overlap warning]],4)="Warn",Table2[[#This Row],[Predicted PSD]]/(SQRT(Table2[[#This Row],[kcoll]])),"")</f>
        <v/>
      </c>
      <c r="AK18"/>
    </row>
    <row r="19" spans="1:37" ht="16.5" thickTop="1" thickBot="1" x14ac:dyDescent="0.3">
      <c r="A19" s="12" t="s">
        <v>77</v>
      </c>
      <c r="B19" s="42" t="s">
        <v>96</v>
      </c>
      <c r="C19" s="16">
        <v>18.16</v>
      </c>
      <c r="D19" s="13">
        <v>140</v>
      </c>
      <c r="E19" s="42" t="s">
        <v>51</v>
      </c>
      <c r="F19" s="43">
        <v>20</v>
      </c>
      <c r="G19" s="43">
        <v>40</v>
      </c>
      <c r="H19" s="43">
        <v>32</v>
      </c>
      <c r="I19" s="43">
        <v>32</v>
      </c>
      <c r="J19" s="42">
        <v>1.375</v>
      </c>
      <c r="K19" s="42" t="s">
        <v>55</v>
      </c>
      <c r="L19" s="42" t="s">
        <v>80</v>
      </c>
      <c r="M19" s="55" cm="1">
        <f t="array" ref="M19">MAX(IF(Table2[[#This Row],[Filter]]=ctdi_input[Phantom],0.5,0)+IF(Table2[[#This Row],[Device]]=ctdi_input[scanner name],0.35,0)+IF(Table2[[#This Row],[kVp]]=ctdi_input[kVp],0.15,0)-0.005*ABS((Table2[[#This Row],[Coll.
(mm)]]-ctdi_input[nom. beam width])))</f>
        <v>0.79999999999999993</v>
      </c>
      <c r="N19" s="55" cm="1">
        <f t="array" ref="N19">MATCH(Table2[[#This Row],[CTDI match closeness]],(IF(Table2[[#This Row],[Filter]]=ctdi_input[Phantom],0.5,0)+IF(Table2[[#This Row],[Device]]=ctdi_input[scanner name],0.35,0)+IF(Table2[[#This Row],[kVp]]=ctdi_input[kVp],0.15,0)-0.005*ABS((Table2[[#This Row],[Coll.
(mm)]]-ctdi_input[nom. beam width]))),0)</f>
        <v>7</v>
      </c>
      <c r="O19" s="55" cm="1">
        <f t="array" ref="O19">INDEX(ctdi_input[top ratio],Table2[[#This Row],[Match index]])</f>
        <v>1.2526872829502234</v>
      </c>
      <c r="P19" s="55" cm="1">
        <f t="array" ref="P19">INDEX(ctdi_input[bottom_ratio],Table2[[#This Row],[Match index]])</f>
        <v>0.8803960396039604</v>
      </c>
      <c r="Q19" s="55" cm="1">
        <f t="array" ref="Q19">INDEX(ctdi_input[display_ratio],Table2[[#This Row],[Match index]])</f>
        <v>1.0608771929824561</v>
      </c>
      <c r="R19" s="55" t="e" cm="1">
        <f t="array" ref="R19">INDEX(ctdi_input[Head Ratio],Table2[[#This Row],[Match index]])</f>
        <v>#N/A</v>
      </c>
      <c r="S19" s="55">
        <f>_xlfn.XLOOKUP($A19,Device_fits!$A$2:$A$20,Device_fits!C$2:C$20)</f>
        <v>3.7902146210943202</v>
      </c>
      <c r="T19" s="55">
        <f>_xlfn.XLOOKUP($A19,Device_fits!$A$2:$A$20,Device_fits!D$2:D$20)</f>
        <v>7.6862233545544499E-3</v>
      </c>
      <c r="U19" s="55">
        <f>_xlfn.XLOOKUP($A19,Device_fits!$A$2:$A$20,Device_fits!E$2:E$20)</f>
        <v>1.8612220991509498E-2</v>
      </c>
      <c r="V19" s="55">
        <f>_xlfn.XLOOKUP($A19,Device_fits!$A$2:$A$20,Device_fits!F$2:F$20)</f>
        <v>2.1756014018494199</v>
      </c>
      <c r="W19" s="55">
        <f>_xlfn.XLOOKUP($A19,Device_fits!$A$2:$A$20,Device_fits!G$2:G$20)</f>
        <v>2.2599999999999998</v>
      </c>
      <c r="X19" s="55">
        <f>_xlfn.XLOOKUP($A19,Device_fits!$A$2:$A$20,Device_fits!H$2:H$20)</f>
        <v>1</v>
      </c>
      <c r="Y19" s="14">
        <f>IF(K19="hel",G19+F19*J19*0.5,G19)</f>
        <v>53.75</v>
      </c>
      <c r="Z19" s="64">
        <f>IF(L19="top",1,IFERROR(P19,1))</f>
        <v>1</v>
      </c>
      <c r="AA19" s="64">
        <f>IF(E19="head",IFERROR(1/Table2[[#This Row],[head_ratio_ctdi]],1/W19),1)</f>
        <v>1</v>
      </c>
      <c r="AB19" s="14">
        <f>IFERROR(Table2[[#This Row],[display_ratio]],Table2[[#This Row],[display ratio override]])</f>
        <v>1.0608771929824561</v>
      </c>
      <c r="AC19" s="14">
        <f>1-0.5*EXP(-Table2[[#This Row],[c_length]]*(Table2[[#This Row],[Eff. length]]))</f>
        <v>0.66921335413790561</v>
      </c>
      <c r="AD19" s="14">
        <f>Table2[[#This Row],[Coll.
(mm)]]/(Table2[[#This Row],[Coll.
(mm)]]+Table2[[#This Row],[c_penumbra]])</f>
        <v>0.8406817810826468</v>
      </c>
      <c r="AE19" s="14">
        <f ca="1">INDIRECT(ADDRESS(ROUND(I19/2,0),ROUND(H19/2,0),1,1,D19&amp;E19))</f>
        <v>1</v>
      </c>
      <c r="AF19" s="14">
        <f>1-U19*(D19-70)/140</f>
        <v>0.9906938895042452</v>
      </c>
      <c r="AG19" s="47" t="str">
        <f>IF(ISERROR(Table2[[#This Row],[top ratio]]),"Warning: no matching CTDI measurement","Local CTDI used")</f>
        <v>Local CTDI used</v>
      </c>
      <c r="AH19" s="32" t="str">
        <f>IF(AND(F19*J19&lt;(S19+F19)*(60-H19/2)/60,G19&gt;F19),"Warning: overlap possible","No overlap")</f>
        <v>No overlap</v>
      </c>
      <c r="AI19" s="15">
        <f ca="1">Table2[[#This Row],[klength]]*Table2[[#This Row],[kcoll]]*Table2[[#This Row],[ksize]]*Table2[[#This Row],[constant]]*Table2[[#This Row],[CTDIvol
(mGy)]]*Table2[[#This Row],[Pitch]]*Table2[[#This Row],[kkvp]]*Table2[[#This Row],[k_ctdi]]*Table2[[#This Row],[k_head]]*Table2[[#This Row],[k_bottom]]</f>
        <v>32.121713480869914</v>
      </c>
      <c r="AJ19" s="15" t="str">
        <f>IF(LEFT(Table2[[#This Row],[Overlap warning]],4)="Warn",Table2[[#This Row],[Predicted PSD]]/(SQRT(Table2[[#This Row],[kcoll]])),"")</f>
        <v/>
      </c>
      <c r="AK19"/>
    </row>
    <row r="20" spans="1:37" ht="16.5" thickTop="1" thickBot="1" x14ac:dyDescent="0.3">
      <c r="A20" s="41" t="s">
        <v>77</v>
      </c>
      <c r="B20" s="42" t="s">
        <v>96</v>
      </c>
      <c r="C20" s="16">
        <v>15.64</v>
      </c>
      <c r="D20" s="43">
        <v>140</v>
      </c>
      <c r="E20" s="42" t="s">
        <v>51</v>
      </c>
      <c r="F20" s="43">
        <v>40</v>
      </c>
      <c r="G20" s="43">
        <v>40</v>
      </c>
      <c r="H20" s="43">
        <v>32</v>
      </c>
      <c r="I20" s="43">
        <v>32</v>
      </c>
      <c r="J20" s="42">
        <v>1.375</v>
      </c>
      <c r="K20" s="42" t="s">
        <v>55</v>
      </c>
      <c r="L20" s="42" t="s">
        <v>80</v>
      </c>
      <c r="M20" s="55" cm="1">
        <f t="array" ref="M20">MAX(IF(Table2[[#This Row],[Filter]]=ctdi_input[Phantom],0.5,0)+IF(Table2[[#This Row],[Device]]=ctdi_input[scanner name],0.35,0)+IF(Table2[[#This Row],[kVp]]=ctdi_input[kVp],0.15,0)-0.005*ABS((Table2[[#This Row],[Coll.
(mm)]]-ctdi_input[nom. beam width])))</f>
        <v>0.7</v>
      </c>
      <c r="N20" s="55" cm="1">
        <f t="array" ref="N20">MATCH(Table2[[#This Row],[CTDI match closeness]],(IF(Table2[[#This Row],[Filter]]=ctdi_input[Phantom],0.5,0)+IF(Table2[[#This Row],[Device]]=ctdi_input[scanner name],0.35,0)+IF(Table2[[#This Row],[kVp]]=ctdi_input[kVp],0.15,0)-0.005*ABS((Table2[[#This Row],[Coll.
(mm)]]-ctdi_input[nom. beam width]))),0)</f>
        <v>7</v>
      </c>
      <c r="O20" s="55" cm="1">
        <f t="array" ref="O20">INDEX(ctdi_input[top ratio],Table2[[#This Row],[Match index]])</f>
        <v>1.2526872829502234</v>
      </c>
      <c r="P20" s="55" cm="1">
        <f t="array" ref="P20">INDEX(ctdi_input[bottom_ratio],Table2[[#This Row],[Match index]])</f>
        <v>0.8803960396039604</v>
      </c>
      <c r="Q20" s="55" cm="1">
        <f t="array" ref="Q20">INDEX(ctdi_input[display_ratio],Table2[[#This Row],[Match index]])</f>
        <v>1.0608771929824561</v>
      </c>
      <c r="R20" s="55" t="e" cm="1">
        <f t="array" ref="R20">INDEX(ctdi_input[Head Ratio],Table2[[#This Row],[Match index]])</f>
        <v>#N/A</v>
      </c>
      <c r="S20" s="55">
        <f>_xlfn.XLOOKUP($A20,Device_fits!$A$2:$A$20,Device_fits!C$2:C$20)</f>
        <v>3.7902146210943202</v>
      </c>
      <c r="T20" s="55">
        <f>_xlfn.XLOOKUP($A20,Device_fits!$A$2:$A$20,Device_fits!D$2:D$20)</f>
        <v>7.6862233545544499E-3</v>
      </c>
      <c r="U20" s="55">
        <f>_xlfn.XLOOKUP($A20,Device_fits!$A$2:$A$20,Device_fits!E$2:E$20)</f>
        <v>1.8612220991509498E-2</v>
      </c>
      <c r="V20" s="55">
        <f>_xlfn.XLOOKUP($A20,Device_fits!$A$2:$A$20,Device_fits!F$2:F$20)</f>
        <v>2.1756014018494199</v>
      </c>
      <c r="W20" s="55">
        <f>_xlfn.XLOOKUP($A20,Device_fits!$A$2:$A$20,Device_fits!G$2:G$20)</f>
        <v>2.2599999999999998</v>
      </c>
      <c r="X20" s="55">
        <f>_xlfn.XLOOKUP($A20,Device_fits!$A$2:$A$20,Device_fits!H$2:H$20)</f>
        <v>1</v>
      </c>
      <c r="Y20" s="44">
        <f>IF(K20="hel",G20+F20*J20*0.5,G20)</f>
        <v>67.5</v>
      </c>
      <c r="Z20" s="64">
        <f>IF(L20="top",1,IFERROR(P20,1))</f>
        <v>1</v>
      </c>
      <c r="AA20" s="64">
        <f>IF(E20="head",IFERROR(1/Table2[[#This Row],[head_ratio_ctdi]],1/W20),1)</f>
        <v>1</v>
      </c>
      <c r="AB20" s="14">
        <f>IFERROR(Table2[[#This Row],[display_ratio]],Table2[[#This Row],[display ratio override]])</f>
        <v>1.0608771929824561</v>
      </c>
      <c r="AC20" s="44">
        <f>1-0.5*EXP(-Table2[[#This Row],[c_length]]*(Table2[[#This Row],[Eff. length]]))</f>
        <v>0.70238877460472093</v>
      </c>
      <c r="AD20" s="14">
        <f>Table2[[#This Row],[Coll.
(mm)]]/(Table2[[#This Row],[Coll.
(mm)]]+Table2[[#This Row],[c_penumbra]])</f>
        <v>0.91344608255771087</v>
      </c>
      <c r="AE20" s="44">
        <f ca="1">INDIRECT(ADDRESS(ROUND(I20/2,0),ROUND(H20/2,0),1,1,D20&amp;E20))</f>
        <v>1</v>
      </c>
      <c r="AF20" s="44">
        <f>1-U20*(D20-70)/140</f>
        <v>0.9906938895042452</v>
      </c>
      <c r="AG20" s="47" t="str">
        <f>IF(ISERROR(Table2[[#This Row],[top ratio]]),"Warning: no matching CTDI measurement","Local CTDI used")</f>
        <v>Local CTDI used</v>
      </c>
      <c r="AH20" s="45" t="str">
        <f>IF(AND(F20*J20&lt;(S20+F20)*(60-H20/2)/60,G20&gt;F20),"Warning: overlap possible","No overlap")</f>
        <v>No overlap</v>
      </c>
      <c r="AI20" s="15">
        <f ca="1">Table2[[#This Row],[klength]]*Table2[[#This Row],[kcoll]]*Table2[[#This Row],[ksize]]*Table2[[#This Row],[constant]]*Table2[[#This Row],[CTDIvol
(mGy)]]*Table2[[#This Row],[Pitch]]*Table2[[#This Row],[kkvp]]*Table2[[#This Row],[k_ctdi]]*Table2[[#This Row],[k_head]]*Table2[[#This Row],[k_bottom]]</f>
        <v>31.548873294897671</v>
      </c>
      <c r="AJ20" s="15" t="str">
        <f>IF(LEFT(Table2[[#This Row],[Overlap warning]],4)="Warn",Table2[[#This Row],[Predicted PSD]]/(SQRT(Table2[[#This Row],[kcoll]])),"")</f>
        <v/>
      </c>
      <c r="AK20"/>
    </row>
    <row r="21" spans="1:37" ht="16.5" thickTop="1" thickBot="1" x14ac:dyDescent="0.3">
      <c r="A21" s="41" t="s">
        <v>78</v>
      </c>
      <c r="B21" s="42" t="s">
        <v>98</v>
      </c>
      <c r="C21" s="42">
        <v>15.89</v>
      </c>
      <c r="D21" s="43">
        <v>80</v>
      </c>
      <c r="E21" s="42" t="s">
        <v>51</v>
      </c>
      <c r="F21" s="43">
        <v>20</v>
      </c>
      <c r="G21" s="43">
        <v>20</v>
      </c>
      <c r="H21" s="43">
        <v>32</v>
      </c>
      <c r="I21" s="43">
        <v>32</v>
      </c>
      <c r="J21" s="42">
        <v>1</v>
      </c>
      <c r="K21" s="42" t="s">
        <v>52</v>
      </c>
      <c r="L21" s="42" t="s">
        <v>80</v>
      </c>
      <c r="M21" s="55" cm="1">
        <f t="array" ref="M21">MAX(IF(Table2[[#This Row],[Filter]]=ctdi_input[Phantom],0.5,0)+IF(Table2[[#This Row],[Device]]=ctdi_input[scanner name],0.35,0)+IF(Table2[[#This Row],[kVp]]=ctdi_input[kVp],0.15,0)-0.005*ABS((Table2[[#This Row],[Coll.
(mm)]]-ctdi_input[nom. beam width])))</f>
        <v>0.996</v>
      </c>
      <c r="N21" s="55" cm="1">
        <f t="array" ref="N21">MATCH(Table2[[#This Row],[CTDI match closeness]],(IF(Table2[[#This Row],[Filter]]=ctdi_input[Phantom],0.5,0)+IF(Table2[[#This Row],[Device]]=ctdi_input[scanner name],0.35,0)+IF(Table2[[#This Row],[kVp]]=ctdi_input[kVp],0.15,0)-0.005*ABS((Table2[[#This Row],[Coll.
(mm)]]-ctdi_input[nom. beam width]))),0)</f>
        <v>11</v>
      </c>
      <c r="O21" s="55" cm="1">
        <f t="array" ref="O21">INDEX(ctdi_input[top ratio],Table2[[#This Row],[Match index]])</f>
        <v>1.3001888532654049</v>
      </c>
      <c r="P21" s="55" cm="1">
        <f t="array" ref="P21">INDEX(ctdi_input[bottom_ratio],Table2[[#This Row],[Match index]])</f>
        <v>0.85569517632752334</v>
      </c>
      <c r="Q21" s="55" cm="1">
        <f t="array" ref="Q21">INDEX(ctdi_input[display_ratio],Table2[[#This Row],[Match index]])</f>
        <v>0.82353153935185186</v>
      </c>
      <c r="R21" s="55" t="e" cm="1">
        <f t="array" ref="R21">INDEX(ctdi_input[Head Ratio],Table2[[#This Row],[Match index]])</f>
        <v>#N/A</v>
      </c>
      <c r="S21" s="55">
        <f>_xlfn.XLOOKUP($A21,Device_fits!$A$2:$A$20,Device_fits!C$2:C$20)</f>
        <v>3.7902146210943202</v>
      </c>
      <c r="T21" s="55">
        <f>_xlfn.XLOOKUP($A21,Device_fits!$A$2:$A$20,Device_fits!D$2:D$20)</f>
        <v>7.6862233545544499E-3</v>
      </c>
      <c r="U21" s="55">
        <f>_xlfn.XLOOKUP($A21,Device_fits!$A$2:$A$20,Device_fits!E$2:E$20)</f>
        <v>1.8612220991509498E-2</v>
      </c>
      <c r="V21" s="55">
        <f>_xlfn.XLOOKUP($A21,Device_fits!$A$2:$A$20,Device_fits!F$2:F$20)</f>
        <v>2.1756014018494199</v>
      </c>
      <c r="W21" s="55">
        <f>_xlfn.XLOOKUP($A21,Device_fits!$A$2:$A$20,Device_fits!G$2:G$20)</f>
        <v>2.1</v>
      </c>
      <c r="X21" s="55">
        <f>_xlfn.XLOOKUP($A21,Device_fits!$A$2:$A$20,Device_fits!H$2:H$20)</f>
        <v>0.84</v>
      </c>
      <c r="Y21" s="44">
        <f>IF(K21="hel",G21+F21*J21*0.5,G21)</f>
        <v>20</v>
      </c>
      <c r="Z21" s="64">
        <f>IF(L21="top",1,IFERROR(P21,1))</f>
        <v>1</v>
      </c>
      <c r="AA21" s="64">
        <f>IF(E21="head",IFERROR(1/Table2[[#This Row],[head_ratio_ctdi]],1/W21),1)</f>
        <v>1</v>
      </c>
      <c r="AB21" s="14">
        <f>IFERROR(Table2[[#This Row],[display_ratio]],Table2[[#This Row],[display ratio override]])</f>
        <v>0.82353153935185186</v>
      </c>
      <c r="AC21" s="44">
        <f>1-0.5*EXP(-Table2[[#This Row],[c_length]]*(Table2[[#This Row],[Eff. length]]))</f>
        <v>0.5712458698952616</v>
      </c>
      <c r="AD21" s="14">
        <f>Table2[[#This Row],[Coll.
(mm)]]/(Table2[[#This Row],[Coll.
(mm)]]+Table2[[#This Row],[c_penumbra]])</f>
        <v>0.8406817810826468</v>
      </c>
      <c r="AE21" s="44">
        <f ca="1">INDIRECT(ADDRESS(ROUND(I21/2,0),ROUND(H21/2,0),1,1,D21&amp;E21))</f>
        <v>1</v>
      </c>
      <c r="AF21" s="44">
        <f>1-U21*(D21-70)/140</f>
        <v>0.99867055564346363</v>
      </c>
      <c r="AG21" s="48" t="str">
        <f>IF(ISERROR(Table2[[#This Row],[top ratio]]),"Warning: no matching CTDI measurement","Local CTDI used")</f>
        <v>Local CTDI used</v>
      </c>
      <c r="AH21" s="45" t="str">
        <f>IF(AND(F21*J21&lt;(S21+F21)*(60-H21/2)/60,G21&gt;F21),"Warning: overlap possible","No overlap")</f>
        <v>No overlap</v>
      </c>
      <c r="AI21" s="15">
        <f ca="1">Table2[[#This Row],[klength]]*Table2[[#This Row],[kcoll]]*Table2[[#This Row],[ksize]]*Table2[[#This Row],[constant]]*Table2[[#This Row],[CTDIvol
(mGy)]]*Table2[[#This Row],[Pitch]]*Table2[[#This Row],[kkvp]]*Table2[[#This Row],[k_ctdi]]*Table2[[#This Row],[k_head]]*Table2[[#This Row],[k_bottom]]</f>
        <v>13.654016326454368</v>
      </c>
      <c r="AJ21" s="15" t="str">
        <f>IF(LEFT(Table2[[#This Row],[Overlap warning]],4)="Warn",Table2[[#This Row],[Predicted PSD]]/(SQRT(Table2[[#This Row],[kcoll]])),"")</f>
        <v/>
      </c>
      <c r="AK21"/>
    </row>
    <row r="22" spans="1:37" ht="16.5" thickTop="1" thickBot="1" x14ac:dyDescent="0.3">
      <c r="A22" s="41" t="s">
        <v>78</v>
      </c>
      <c r="B22" s="42" t="s">
        <v>98</v>
      </c>
      <c r="C22" s="42">
        <v>17.89</v>
      </c>
      <c r="D22" s="43">
        <v>80</v>
      </c>
      <c r="E22" s="42" t="s">
        <v>51</v>
      </c>
      <c r="F22" s="43">
        <v>20</v>
      </c>
      <c r="G22" s="43">
        <v>60</v>
      </c>
      <c r="H22" s="43">
        <v>32</v>
      </c>
      <c r="I22" s="43">
        <v>32</v>
      </c>
      <c r="J22" s="42">
        <v>1</v>
      </c>
      <c r="K22" s="42" t="s">
        <v>52</v>
      </c>
      <c r="L22" s="42" t="s">
        <v>80</v>
      </c>
      <c r="M22" s="55" cm="1">
        <f t="array" ref="M22">MAX(IF(Table2[[#This Row],[Filter]]=ctdi_input[Phantom],0.5,0)+IF(Table2[[#This Row],[Device]]=ctdi_input[scanner name],0.35,0)+IF(Table2[[#This Row],[kVp]]=ctdi_input[kVp],0.15,0)-0.005*ABS((Table2[[#This Row],[Coll.
(mm)]]-ctdi_input[nom. beam width])))</f>
        <v>0.996</v>
      </c>
      <c r="N22" s="55" cm="1">
        <f t="array" ref="N22">MATCH(Table2[[#This Row],[CTDI match closeness]],(IF(Table2[[#This Row],[Filter]]=ctdi_input[Phantom],0.5,0)+IF(Table2[[#This Row],[Device]]=ctdi_input[scanner name],0.35,0)+IF(Table2[[#This Row],[kVp]]=ctdi_input[kVp],0.15,0)-0.005*ABS((Table2[[#This Row],[Coll.
(mm)]]-ctdi_input[nom. beam width]))),0)</f>
        <v>11</v>
      </c>
      <c r="O22" s="55" cm="1">
        <f t="array" ref="O22">INDEX(ctdi_input[top ratio],Table2[[#This Row],[Match index]])</f>
        <v>1.3001888532654049</v>
      </c>
      <c r="P22" s="55" cm="1">
        <f t="array" ref="P22">INDEX(ctdi_input[bottom_ratio],Table2[[#This Row],[Match index]])</f>
        <v>0.85569517632752334</v>
      </c>
      <c r="Q22" s="55" cm="1">
        <f t="array" ref="Q22">INDEX(ctdi_input[display_ratio],Table2[[#This Row],[Match index]])</f>
        <v>0.82353153935185186</v>
      </c>
      <c r="R22" s="55" t="e" cm="1">
        <f t="array" ref="R22">INDEX(ctdi_input[Head Ratio],Table2[[#This Row],[Match index]])</f>
        <v>#N/A</v>
      </c>
      <c r="S22" s="55">
        <f>_xlfn.XLOOKUP($A22,Device_fits!$A$2:$A$20,Device_fits!C$2:C$20)</f>
        <v>3.7902146210943202</v>
      </c>
      <c r="T22" s="55">
        <f>_xlfn.XLOOKUP($A22,Device_fits!$A$2:$A$20,Device_fits!D$2:D$20)</f>
        <v>7.6862233545544499E-3</v>
      </c>
      <c r="U22" s="55">
        <f>_xlfn.XLOOKUP($A22,Device_fits!$A$2:$A$20,Device_fits!E$2:E$20)</f>
        <v>1.8612220991509498E-2</v>
      </c>
      <c r="V22" s="55">
        <f>_xlfn.XLOOKUP($A22,Device_fits!$A$2:$A$20,Device_fits!F$2:F$20)</f>
        <v>2.1756014018494199</v>
      </c>
      <c r="W22" s="55">
        <f>_xlfn.XLOOKUP($A22,Device_fits!$A$2:$A$20,Device_fits!G$2:G$20)</f>
        <v>2.1</v>
      </c>
      <c r="X22" s="55">
        <f>_xlfn.XLOOKUP($A22,Device_fits!$A$2:$A$20,Device_fits!H$2:H$20)</f>
        <v>0.84</v>
      </c>
      <c r="Y22" s="44">
        <f>IF(K22="hel",G22+F22*J22*0.5,G22)</f>
        <v>60</v>
      </c>
      <c r="Z22" s="64">
        <f>IF(L22="top",1,IFERROR(P22,1))</f>
        <v>1</v>
      </c>
      <c r="AA22" s="64">
        <f>IF(E22="head",IFERROR(1/Table2[[#This Row],[head_ratio_ctdi]],1/W22),1)</f>
        <v>1</v>
      </c>
      <c r="AB22" s="14">
        <f>IFERROR(Table2[[#This Row],[display_ratio]],Table2[[#This Row],[display ratio override]])</f>
        <v>0.82353153935185186</v>
      </c>
      <c r="AC22" s="44">
        <f>1-0.5*EXP(-Table2[[#This Row],[c_length]]*(Table2[[#This Row],[Eff. length]]))</f>
        <v>0.68472833454925552</v>
      </c>
      <c r="AD22" s="14">
        <f>Table2[[#This Row],[Coll.
(mm)]]/(Table2[[#This Row],[Coll.
(mm)]]+Table2[[#This Row],[c_penumbra]])</f>
        <v>0.8406817810826468</v>
      </c>
      <c r="AE22" s="44">
        <f ca="1">INDIRECT(ADDRESS(ROUND(I22/2,0),ROUND(H22/2,0),1,1,D22&amp;E22))</f>
        <v>1</v>
      </c>
      <c r="AF22" s="44">
        <f>1-U22*(D22-70)/140</f>
        <v>0.99867055564346363</v>
      </c>
      <c r="AG22" s="47" t="str">
        <f>IF(ISERROR(Table2[[#This Row],[top ratio]]),"Warning: no matching CTDI measurement","Local CTDI used")</f>
        <v>Local CTDI used</v>
      </c>
      <c r="AH22" s="32" t="str">
        <f>IF(AND(F22*J22&lt;(S22+F22)*(60-H22/2)/60,G22&gt;F22),"Warning: overlap possible","No overlap")</f>
        <v>No overlap</v>
      </c>
      <c r="AI22" s="15">
        <f ca="1">Table2[[#This Row],[klength]]*Table2[[#This Row],[kcoll]]*Table2[[#This Row],[ksize]]*Table2[[#This Row],[constant]]*Table2[[#This Row],[CTDIvol
(mGy)]]*Table2[[#This Row],[Pitch]]*Table2[[#This Row],[kkvp]]*Table2[[#This Row],[k_ctdi]]*Table2[[#This Row],[k_head]]*Table2[[#This Row],[k_bottom]]</f>
        <v>18.426467592728887</v>
      </c>
      <c r="AJ22" s="15" t="str">
        <f>IF(LEFT(Table2[[#This Row],[Overlap warning]],4)="Warn",Table2[[#This Row],[Predicted PSD]]/(SQRT(Table2[[#This Row],[kcoll]])),"")</f>
        <v/>
      </c>
      <c r="AK22"/>
    </row>
    <row r="23" spans="1:37" ht="16.5" thickTop="1" thickBot="1" x14ac:dyDescent="0.3">
      <c r="A23" s="41" t="s">
        <v>78</v>
      </c>
      <c r="B23" s="42" t="s">
        <v>98</v>
      </c>
      <c r="C23" s="42">
        <v>17.89</v>
      </c>
      <c r="D23" s="43">
        <v>80</v>
      </c>
      <c r="E23" s="42" t="s">
        <v>51</v>
      </c>
      <c r="F23" s="43">
        <v>20</v>
      </c>
      <c r="G23" s="43">
        <v>100</v>
      </c>
      <c r="H23" s="43">
        <v>32</v>
      </c>
      <c r="I23" s="43">
        <v>32</v>
      </c>
      <c r="J23" s="42">
        <v>1</v>
      </c>
      <c r="K23" s="42" t="s">
        <v>52</v>
      </c>
      <c r="L23" s="42" t="s">
        <v>80</v>
      </c>
      <c r="M23" s="55" cm="1">
        <f t="array" ref="M23">MAX(IF(Table2[[#This Row],[Filter]]=ctdi_input[Phantom],0.5,0)+IF(Table2[[#This Row],[Device]]=ctdi_input[scanner name],0.35,0)+IF(Table2[[#This Row],[kVp]]=ctdi_input[kVp],0.15,0)-0.005*ABS((Table2[[#This Row],[Coll.
(mm)]]-ctdi_input[nom. beam width])))</f>
        <v>0.996</v>
      </c>
      <c r="N23" s="55" cm="1">
        <f t="array" ref="N23">MATCH(Table2[[#This Row],[CTDI match closeness]],(IF(Table2[[#This Row],[Filter]]=ctdi_input[Phantom],0.5,0)+IF(Table2[[#This Row],[Device]]=ctdi_input[scanner name],0.35,0)+IF(Table2[[#This Row],[kVp]]=ctdi_input[kVp],0.15,0)-0.005*ABS((Table2[[#This Row],[Coll.
(mm)]]-ctdi_input[nom. beam width]))),0)</f>
        <v>11</v>
      </c>
      <c r="O23" s="55" cm="1">
        <f t="array" ref="O23">INDEX(ctdi_input[top ratio],Table2[[#This Row],[Match index]])</f>
        <v>1.3001888532654049</v>
      </c>
      <c r="P23" s="55" cm="1">
        <f t="array" ref="P23">INDEX(ctdi_input[bottom_ratio],Table2[[#This Row],[Match index]])</f>
        <v>0.85569517632752334</v>
      </c>
      <c r="Q23" s="55" cm="1">
        <f t="array" ref="Q23">INDEX(ctdi_input[display_ratio],Table2[[#This Row],[Match index]])</f>
        <v>0.82353153935185186</v>
      </c>
      <c r="R23" s="55" t="e" cm="1">
        <f t="array" ref="R23">INDEX(ctdi_input[Head Ratio],Table2[[#This Row],[Match index]])</f>
        <v>#N/A</v>
      </c>
      <c r="S23" s="55">
        <f>_xlfn.XLOOKUP($A23,Device_fits!$A$2:$A$20,Device_fits!C$2:C$20)</f>
        <v>3.7902146210943202</v>
      </c>
      <c r="T23" s="55">
        <f>_xlfn.XLOOKUP($A23,Device_fits!$A$2:$A$20,Device_fits!D$2:D$20)</f>
        <v>7.6862233545544499E-3</v>
      </c>
      <c r="U23" s="55">
        <f>_xlfn.XLOOKUP($A23,Device_fits!$A$2:$A$20,Device_fits!E$2:E$20)</f>
        <v>1.8612220991509498E-2</v>
      </c>
      <c r="V23" s="55">
        <f>_xlfn.XLOOKUP($A23,Device_fits!$A$2:$A$20,Device_fits!F$2:F$20)</f>
        <v>2.1756014018494199</v>
      </c>
      <c r="W23" s="55">
        <f>_xlfn.XLOOKUP($A23,Device_fits!$A$2:$A$20,Device_fits!G$2:G$20)</f>
        <v>2.1</v>
      </c>
      <c r="X23" s="55">
        <f>_xlfn.XLOOKUP($A23,Device_fits!$A$2:$A$20,Device_fits!H$2:H$20)</f>
        <v>0.84</v>
      </c>
      <c r="Y23" s="44">
        <f>IF(K23="hel",G23+F23*J23*0.5,G23)</f>
        <v>100</v>
      </c>
      <c r="Z23" s="64">
        <f>IF(L23="top",1,IFERROR(P23,1))</f>
        <v>1</v>
      </c>
      <c r="AA23" s="64">
        <f>IF(E23="head",IFERROR(1/Table2[[#This Row],[head_ratio_ctdi]],1/W23),1)</f>
        <v>1</v>
      </c>
      <c r="AB23" s="14">
        <f>IFERROR(Table2[[#This Row],[display_ratio]],Table2[[#This Row],[display ratio override]])</f>
        <v>0.82353153935185186</v>
      </c>
      <c r="AC23" s="44">
        <f>1-0.5*EXP(-Table2[[#This Row],[c_length]]*(Table2[[#This Row],[Eff. length]]))</f>
        <v>0.76817430770449935</v>
      </c>
      <c r="AD23" s="14">
        <f>Table2[[#This Row],[Coll.
(mm)]]/(Table2[[#This Row],[Coll.
(mm)]]+Table2[[#This Row],[c_penumbra]])</f>
        <v>0.8406817810826468</v>
      </c>
      <c r="AE23" s="44">
        <f ca="1">INDIRECT(ADDRESS(ROUND(I23/2,0),ROUND(H23/2,0),1,1,D23&amp;E23))</f>
        <v>1</v>
      </c>
      <c r="AF23" s="44">
        <f>1-U23*(D23-70)/140</f>
        <v>0.99867055564346363</v>
      </c>
      <c r="AG23" s="47" t="str">
        <f>IF(ISERROR(Table2[[#This Row],[top ratio]]),"Warning: no matching CTDI measurement","Local CTDI used")</f>
        <v>Local CTDI used</v>
      </c>
      <c r="AH23" s="32" t="str">
        <f>IF(AND(F23*J23&lt;(S23+F23)*(60-H23/2)/60,G23&gt;F23),"Warning: overlap possible","No overlap")</f>
        <v>No overlap</v>
      </c>
      <c r="AI23" s="15">
        <f ca="1">Table2[[#This Row],[klength]]*Table2[[#This Row],[kcoll]]*Table2[[#This Row],[ksize]]*Table2[[#This Row],[constant]]*Table2[[#This Row],[CTDIvol
(mGy)]]*Table2[[#This Row],[Pitch]]*Table2[[#This Row],[kkvp]]*Table2[[#This Row],[k_ctdi]]*Table2[[#This Row],[k_head]]*Table2[[#This Row],[k_bottom]]</f>
        <v>20.672050902934693</v>
      </c>
      <c r="AJ23" s="15" t="str">
        <f>IF(LEFT(Table2[[#This Row],[Overlap warning]],4)="Warn",Table2[[#This Row],[Predicted PSD]]/(SQRT(Table2[[#This Row],[kcoll]])),"")</f>
        <v/>
      </c>
      <c r="AK23"/>
    </row>
    <row r="24" spans="1:37" ht="16.5" thickTop="1" thickBot="1" x14ac:dyDescent="0.3">
      <c r="A24" s="41" t="s">
        <v>78</v>
      </c>
      <c r="B24" s="42" t="s">
        <v>98</v>
      </c>
      <c r="C24" s="42">
        <v>31.04</v>
      </c>
      <c r="D24" s="43">
        <v>100</v>
      </c>
      <c r="E24" s="42" t="s">
        <v>51</v>
      </c>
      <c r="F24" s="43">
        <v>20</v>
      </c>
      <c r="G24" s="43">
        <v>20</v>
      </c>
      <c r="H24" s="43">
        <v>32</v>
      </c>
      <c r="I24" s="43">
        <v>32</v>
      </c>
      <c r="J24" s="42">
        <v>1</v>
      </c>
      <c r="K24" s="42" t="s">
        <v>52</v>
      </c>
      <c r="L24" s="42" t="s">
        <v>80</v>
      </c>
      <c r="M24" s="55" cm="1">
        <f t="array" ref="M24">MAX(IF(Table2[[#This Row],[Filter]]=ctdi_input[Phantom],0.5,0)+IF(Table2[[#This Row],[Device]]=ctdi_input[scanner name],0.35,0)+IF(Table2[[#This Row],[kVp]]=ctdi_input[kVp],0.15,0)-0.005*ABS((Table2[[#This Row],[Coll.
(mm)]]-ctdi_input[nom. beam width])))</f>
        <v>0.996</v>
      </c>
      <c r="N24" s="55" cm="1">
        <f t="array" ref="N24">MATCH(Table2[[#This Row],[CTDI match closeness]],(IF(Table2[[#This Row],[Filter]]=ctdi_input[Phantom],0.5,0)+IF(Table2[[#This Row],[Device]]=ctdi_input[scanner name],0.35,0)+IF(Table2[[#This Row],[kVp]]=ctdi_input[kVp],0.15,0)-0.005*ABS((Table2[[#This Row],[Coll.
(mm)]]-ctdi_input[nom. beam width]))),0)</f>
        <v>12</v>
      </c>
      <c r="O24" s="55" cm="1">
        <f t="array" ref="O24">INDEX(ctdi_input[top ratio],Table2[[#This Row],[Match index]])</f>
        <v>1.2492345376607472</v>
      </c>
      <c r="P24" s="55" cm="1">
        <f t="array" ref="P24">INDEX(ctdi_input[bottom_ratio],Table2[[#This Row],[Match index]])</f>
        <v>0.9391480730223124</v>
      </c>
      <c r="Q24" s="55" cm="1">
        <f t="array" ref="Q24">INDEX(ctdi_input[display_ratio],Table2[[#This Row],[Match index]])</f>
        <v>0.87744945452389422</v>
      </c>
      <c r="R24" s="55" t="e" cm="1">
        <f t="array" ref="R24">INDEX(ctdi_input[Head Ratio],Table2[[#This Row],[Match index]])</f>
        <v>#N/A</v>
      </c>
      <c r="S24" s="55">
        <f>_xlfn.XLOOKUP($A24,Device_fits!$A$2:$A$20,Device_fits!C$2:C$20)</f>
        <v>3.7902146210943202</v>
      </c>
      <c r="T24" s="55">
        <f>_xlfn.XLOOKUP($A24,Device_fits!$A$2:$A$20,Device_fits!D$2:D$20)</f>
        <v>7.6862233545544499E-3</v>
      </c>
      <c r="U24" s="55">
        <f>_xlfn.XLOOKUP($A24,Device_fits!$A$2:$A$20,Device_fits!E$2:E$20)</f>
        <v>1.8612220991509498E-2</v>
      </c>
      <c r="V24" s="55">
        <f>_xlfn.XLOOKUP($A24,Device_fits!$A$2:$A$20,Device_fits!F$2:F$20)</f>
        <v>2.1756014018494199</v>
      </c>
      <c r="W24" s="55">
        <f>_xlfn.XLOOKUP($A24,Device_fits!$A$2:$A$20,Device_fits!G$2:G$20)</f>
        <v>2.1</v>
      </c>
      <c r="X24" s="55">
        <f>_xlfn.XLOOKUP($A24,Device_fits!$A$2:$A$20,Device_fits!H$2:H$20)</f>
        <v>0.84</v>
      </c>
      <c r="Y24" s="44">
        <f>IF(K24="hel",G24+F24*J24*0.5,G24)</f>
        <v>20</v>
      </c>
      <c r="Z24" s="64">
        <f>IF(L24="top",1,IFERROR(P24,1))</f>
        <v>1</v>
      </c>
      <c r="AA24" s="64">
        <f>IF(E24="head",IFERROR(1/Table2[[#This Row],[head_ratio_ctdi]],1/W24),1)</f>
        <v>1</v>
      </c>
      <c r="AB24" s="14">
        <f>IFERROR(Table2[[#This Row],[display_ratio]],Table2[[#This Row],[display ratio override]])</f>
        <v>0.87744945452389422</v>
      </c>
      <c r="AC24" s="44">
        <f>1-0.5*EXP(-Table2[[#This Row],[c_length]]*(Table2[[#This Row],[Eff. length]]))</f>
        <v>0.5712458698952616</v>
      </c>
      <c r="AD24" s="14">
        <f>Table2[[#This Row],[Coll.
(mm)]]/(Table2[[#This Row],[Coll.
(mm)]]+Table2[[#This Row],[c_penumbra]])</f>
        <v>0.8406817810826468</v>
      </c>
      <c r="AE24" s="44">
        <f ca="1">INDIRECT(ADDRESS(ROUND(I24/2,0),ROUND(H24/2,0),1,1,D24&amp;E24))</f>
        <v>1</v>
      </c>
      <c r="AF24" s="44">
        <f>1-U24*(D24-70)/140</f>
        <v>0.99601166693039078</v>
      </c>
      <c r="AG24" s="47" t="str">
        <f>IF(ISERROR(Table2[[#This Row],[top ratio]]),"Warning: no matching CTDI measurement","Local CTDI used")</f>
        <v>Local CTDI used</v>
      </c>
      <c r="AH24" s="32" t="str">
        <f>IF(AND(F24*J24&lt;(S24+F24)*(60-H24/2)/60,G24&gt;F24),"Warning: overlap possible","No overlap")</f>
        <v>No overlap</v>
      </c>
      <c r="AI24" s="15">
        <f ca="1">Table2[[#This Row],[klength]]*Table2[[#This Row],[kcoll]]*Table2[[#This Row],[ksize]]*Table2[[#This Row],[constant]]*Table2[[#This Row],[CTDIvol
(mGy)]]*Table2[[#This Row],[Pitch]]*Table2[[#This Row],[kkvp]]*Table2[[#This Row],[k_ctdi]]*Table2[[#This Row],[k_head]]*Table2[[#This Row],[k_bottom]]</f>
        <v>28.342769530304448</v>
      </c>
      <c r="AJ24" s="15" t="str">
        <f>IF(LEFT(Table2[[#This Row],[Overlap warning]],4)="Warn",Table2[[#This Row],[Predicted PSD]]/(SQRT(Table2[[#This Row],[kcoll]])),"")</f>
        <v/>
      </c>
      <c r="AK24"/>
    </row>
    <row r="25" spans="1:37" ht="16.5" thickTop="1" thickBot="1" x14ac:dyDescent="0.3">
      <c r="A25" s="41" t="s">
        <v>78</v>
      </c>
      <c r="B25" s="42" t="s">
        <v>98</v>
      </c>
      <c r="C25" s="42">
        <v>35.049999999999997</v>
      </c>
      <c r="D25" s="43">
        <v>100</v>
      </c>
      <c r="E25" s="42" t="s">
        <v>51</v>
      </c>
      <c r="F25" s="43">
        <v>20</v>
      </c>
      <c r="G25" s="43">
        <v>60</v>
      </c>
      <c r="H25" s="43">
        <v>32</v>
      </c>
      <c r="I25" s="43">
        <v>32</v>
      </c>
      <c r="J25" s="42">
        <v>1</v>
      </c>
      <c r="K25" s="42" t="s">
        <v>52</v>
      </c>
      <c r="L25" s="42" t="s">
        <v>80</v>
      </c>
      <c r="M25" s="55" cm="1">
        <f t="array" ref="M25">MAX(IF(Table2[[#This Row],[Filter]]=ctdi_input[Phantom],0.5,0)+IF(Table2[[#This Row],[Device]]=ctdi_input[scanner name],0.35,0)+IF(Table2[[#This Row],[kVp]]=ctdi_input[kVp],0.15,0)-0.005*ABS((Table2[[#This Row],[Coll.
(mm)]]-ctdi_input[nom. beam width])))</f>
        <v>0.996</v>
      </c>
      <c r="N25" s="55" cm="1">
        <f t="array" ref="N25">MATCH(Table2[[#This Row],[CTDI match closeness]],(IF(Table2[[#This Row],[Filter]]=ctdi_input[Phantom],0.5,0)+IF(Table2[[#This Row],[Device]]=ctdi_input[scanner name],0.35,0)+IF(Table2[[#This Row],[kVp]]=ctdi_input[kVp],0.15,0)-0.005*ABS((Table2[[#This Row],[Coll.
(mm)]]-ctdi_input[nom. beam width]))),0)</f>
        <v>12</v>
      </c>
      <c r="O25" s="55" cm="1">
        <f t="array" ref="O25">INDEX(ctdi_input[top ratio],Table2[[#This Row],[Match index]])</f>
        <v>1.2492345376607472</v>
      </c>
      <c r="P25" s="55" cm="1">
        <f t="array" ref="P25">INDEX(ctdi_input[bottom_ratio],Table2[[#This Row],[Match index]])</f>
        <v>0.9391480730223124</v>
      </c>
      <c r="Q25" s="55" cm="1">
        <f t="array" ref="Q25">INDEX(ctdi_input[display_ratio],Table2[[#This Row],[Match index]])</f>
        <v>0.87744945452389422</v>
      </c>
      <c r="R25" s="55" t="e" cm="1">
        <f t="array" ref="R25">INDEX(ctdi_input[Head Ratio],Table2[[#This Row],[Match index]])</f>
        <v>#N/A</v>
      </c>
      <c r="S25" s="55">
        <f>_xlfn.XLOOKUP($A25,Device_fits!$A$2:$A$20,Device_fits!C$2:C$20)</f>
        <v>3.7902146210943202</v>
      </c>
      <c r="T25" s="55">
        <f>_xlfn.XLOOKUP($A25,Device_fits!$A$2:$A$20,Device_fits!D$2:D$20)</f>
        <v>7.6862233545544499E-3</v>
      </c>
      <c r="U25" s="55">
        <f>_xlfn.XLOOKUP($A25,Device_fits!$A$2:$A$20,Device_fits!E$2:E$20)</f>
        <v>1.8612220991509498E-2</v>
      </c>
      <c r="V25" s="55">
        <f>_xlfn.XLOOKUP($A25,Device_fits!$A$2:$A$20,Device_fits!F$2:F$20)</f>
        <v>2.1756014018494199</v>
      </c>
      <c r="W25" s="55">
        <f>_xlfn.XLOOKUP($A25,Device_fits!$A$2:$A$20,Device_fits!G$2:G$20)</f>
        <v>2.1</v>
      </c>
      <c r="X25" s="55">
        <f>_xlfn.XLOOKUP($A25,Device_fits!$A$2:$A$20,Device_fits!H$2:H$20)</f>
        <v>0.84</v>
      </c>
      <c r="Y25" s="44">
        <f>IF(K25="hel",G25+F25*J25*0.5,G25)</f>
        <v>60</v>
      </c>
      <c r="Z25" s="64">
        <f>IF(L25="top",1,IFERROR(P25,1))</f>
        <v>1</v>
      </c>
      <c r="AA25" s="64">
        <f>IF(E25="head",IFERROR(1/Table2[[#This Row],[head_ratio_ctdi]],1/W25),1)</f>
        <v>1</v>
      </c>
      <c r="AB25" s="14">
        <f>IFERROR(Table2[[#This Row],[display_ratio]],Table2[[#This Row],[display ratio override]])</f>
        <v>0.87744945452389422</v>
      </c>
      <c r="AC25" s="44">
        <f>1-0.5*EXP(-Table2[[#This Row],[c_length]]*(Table2[[#This Row],[Eff. length]]))</f>
        <v>0.68472833454925552</v>
      </c>
      <c r="AD25" s="14">
        <f>Table2[[#This Row],[Coll.
(mm)]]/(Table2[[#This Row],[Coll.
(mm)]]+Table2[[#This Row],[c_penumbra]])</f>
        <v>0.8406817810826468</v>
      </c>
      <c r="AE25" s="44">
        <f ca="1">INDIRECT(ADDRESS(ROUND(I25/2,0),ROUND(H25/2,0),1,1,D25&amp;E25))</f>
        <v>1</v>
      </c>
      <c r="AF25" s="44">
        <f>1-U25*(D25-70)/140</f>
        <v>0.99601166693039078</v>
      </c>
      <c r="AG25" s="47" t="str">
        <f>IF(ISERROR(Table2[[#This Row],[top ratio]]),"Warning: no matching CTDI measurement","Local CTDI used")</f>
        <v>Local CTDI used</v>
      </c>
      <c r="AH25" s="32" t="str">
        <f>IF(AND(F25*J25&lt;(S25+F25)*(60-H25/2)/60,G25&gt;F25),"Warning: overlap possible","No overlap")</f>
        <v>No overlap</v>
      </c>
      <c r="AI25" s="15">
        <f ca="1">Table2[[#This Row],[klength]]*Table2[[#This Row],[kcoll]]*Table2[[#This Row],[ksize]]*Table2[[#This Row],[constant]]*Table2[[#This Row],[CTDIvol
(mGy)]]*Table2[[#This Row],[Pitch]]*Table2[[#This Row],[kkvp]]*Table2[[#This Row],[k_ctdi]]*Table2[[#This Row],[k_head]]*Table2[[#This Row],[k_bottom]]</f>
        <v>38.362227945701953</v>
      </c>
      <c r="AJ25" s="15" t="str">
        <f>IF(LEFT(Table2[[#This Row],[Overlap warning]],4)="Warn",Table2[[#This Row],[Predicted PSD]]/(SQRT(Table2[[#This Row],[kcoll]])),"")</f>
        <v/>
      </c>
      <c r="AK25"/>
    </row>
    <row r="26" spans="1:37" ht="16.5" thickTop="1" thickBot="1" x14ac:dyDescent="0.3">
      <c r="A26" s="41" t="s">
        <v>78</v>
      </c>
      <c r="B26" s="42" t="s">
        <v>98</v>
      </c>
      <c r="C26" s="42">
        <v>35.049999999999997</v>
      </c>
      <c r="D26" s="43">
        <v>100</v>
      </c>
      <c r="E26" s="42" t="s">
        <v>51</v>
      </c>
      <c r="F26" s="43">
        <v>20</v>
      </c>
      <c r="G26" s="43">
        <v>100</v>
      </c>
      <c r="H26" s="43">
        <v>32</v>
      </c>
      <c r="I26" s="43">
        <v>32</v>
      </c>
      <c r="J26" s="42">
        <v>1</v>
      </c>
      <c r="K26" s="42" t="s">
        <v>52</v>
      </c>
      <c r="L26" s="42" t="s">
        <v>80</v>
      </c>
      <c r="M26" s="55" cm="1">
        <f t="array" ref="M26">MAX(IF(Table2[[#This Row],[Filter]]=ctdi_input[Phantom],0.5,0)+IF(Table2[[#This Row],[Device]]=ctdi_input[scanner name],0.35,0)+IF(Table2[[#This Row],[kVp]]=ctdi_input[kVp],0.15,0)-0.005*ABS((Table2[[#This Row],[Coll.
(mm)]]-ctdi_input[nom. beam width])))</f>
        <v>0.996</v>
      </c>
      <c r="N26" s="55" cm="1">
        <f t="array" ref="N26">MATCH(Table2[[#This Row],[CTDI match closeness]],(IF(Table2[[#This Row],[Filter]]=ctdi_input[Phantom],0.5,0)+IF(Table2[[#This Row],[Device]]=ctdi_input[scanner name],0.35,0)+IF(Table2[[#This Row],[kVp]]=ctdi_input[kVp],0.15,0)-0.005*ABS((Table2[[#This Row],[Coll.
(mm)]]-ctdi_input[nom. beam width]))),0)</f>
        <v>12</v>
      </c>
      <c r="O26" s="55" cm="1">
        <f t="array" ref="O26">INDEX(ctdi_input[top ratio],Table2[[#This Row],[Match index]])</f>
        <v>1.2492345376607472</v>
      </c>
      <c r="P26" s="55" cm="1">
        <f t="array" ref="P26">INDEX(ctdi_input[bottom_ratio],Table2[[#This Row],[Match index]])</f>
        <v>0.9391480730223124</v>
      </c>
      <c r="Q26" s="55" cm="1">
        <f t="array" ref="Q26">INDEX(ctdi_input[display_ratio],Table2[[#This Row],[Match index]])</f>
        <v>0.87744945452389422</v>
      </c>
      <c r="R26" s="55" t="e" cm="1">
        <f t="array" ref="R26">INDEX(ctdi_input[Head Ratio],Table2[[#This Row],[Match index]])</f>
        <v>#N/A</v>
      </c>
      <c r="S26" s="55">
        <f>_xlfn.XLOOKUP($A26,Device_fits!$A$2:$A$20,Device_fits!C$2:C$20)</f>
        <v>3.7902146210943202</v>
      </c>
      <c r="T26" s="55">
        <f>_xlfn.XLOOKUP($A26,Device_fits!$A$2:$A$20,Device_fits!D$2:D$20)</f>
        <v>7.6862233545544499E-3</v>
      </c>
      <c r="U26" s="55">
        <f>_xlfn.XLOOKUP($A26,Device_fits!$A$2:$A$20,Device_fits!E$2:E$20)</f>
        <v>1.8612220991509498E-2</v>
      </c>
      <c r="V26" s="55">
        <f>_xlfn.XLOOKUP($A26,Device_fits!$A$2:$A$20,Device_fits!F$2:F$20)</f>
        <v>2.1756014018494199</v>
      </c>
      <c r="W26" s="55">
        <f>_xlfn.XLOOKUP($A26,Device_fits!$A$2:$A$20,Device_fits!G$2:G$20)</f>
        <v>2.1</v>
      </c>
      <c r="X26" s="55">
        <f>_xlfn.XLOOKUP($A26,Device_fits!$A$2:$A$20,Device_fits!H$2:H$20)</f>
        <v>0.84</v>
      </c>
      <c r="Y26" s="44">
        <f>IF(K26="hel",G26+F26*J26*0.5,G26)</f>
        <v>100</v>
      </c>
      <c r="Z26" s="64">
        <f>IF(L26="top",1,IFERROR(P26,1))</f>
        <v>1</v>
      </c>
      <c r="AA26" s="64">
        <f>IF(E26="head",IFERROR(1/Table2[[#This Row],[head_ratio_ctdi]],1/W26),1)</f>
        <v>1</v>
      </c>
      <c r="AB26" s="14">
        <f>IFERROR(Table2[[#This Row],[display_ratio]],Table2[[#This Row],[display ratio override]])</f>
        <v>0.87744945452389422</v>
      </c>
      <c r="AC26" s="44">
        <f>1-0.5*EXP(-Table2[[#This Row],[c_length]]*(Table2[[#This Row],[Eff. length]]))</f>
        <v>0.76817430770449935</v>
      </c>
      <c r="AD26" s="14">
        <f>Table2[[#This Row],[Coll.
(mm)]]/(Table2[[#This Row],[Coll.
(mm)]]+Table2[[#This Row],[c_penumbra]])</f>
        <v>0.8406817810826468</v>
      </c>
      <c r="AE26" s="44">
        <f ca="1">INDIRECT(ADDRESS(ROUND(I26/2,0),ROUND(H26/2,0),1,1,D26&amp;E26))</f>
        <v>1</v>
      </c>
      <c r="AF26" s="44">
        <f>1-U26*(D26-70)/140</f>
        <v>0.99601166693039078</v>
      </c>
      <c r="AG26" s="47" t="str">
        <f>IF(ISERROR(Table2[[#This Row],[top ratio]]),"Warning: no matching CTDI measurement","Local CTDI used")</f>
        <v>Local CTDI used</v>
      </c>
      <c r="AH26" s="32" t="str">
        <f>IF(AND(F26*J26&lt;(S26+F26)*(60-H26/2)/60,G26&gt;F26),"Warning: overlap possible","No overlap")</f>
        <v>No overlap</v>
      </c>
      <c r="AI26" s="15">
        <f ca="1">Table2[[#This Row],[klength]]*Table2[[#This Row],[kcoll]]*Table2[[#This Row],[ksize]]*Table2[[#This Row],[constant]]*Table2[[#This Row],[CTDIvol
(mGy)]]*Table2[[#This Row],[Pitch]]*Table2[[#This Row],[kkvp]]*Table2[[#This Row],[k_ctdi]]*Table2[[#This Row],[k_head]]*Table2[[#This Row],[k_bottom]]</f>
        <v>43.037327955167257</v>
      </c>
      <c r="AJ26" s="15" t="str">
        <f>IF(LEFT(Table2[[#This Row],[Overlap warning]],4)="Warn",Table2[[#This Row],[Predicted PSD]]/(SQRT(Table2[[#This Row],[kcoll]])),"")</f>
        <v/>
      </c>
      <c r="AK26"/>
    </row>
    <row r="27" spans="1:37" ht="16.5" thickTop="1" thickBot="1" x14ac:dyDescent="0.3">
      <c r="A27" s="41" t="s">
        <v>78</v>
      </c>
      <c r="B27" s="42" t="s">
        <v>98</v>
      </c>
      <c r="C27" s="42">
        <v>29.69</v>
      </c>
      <c r="D27" s="43">
        <v>140</v>
      </c>
      <c r="E27" s="42" t="s">
        <v>51</v>
      </c>
      <c r="F27" s="43">
        <v>20</v>
      </c>
      <c r="G27" s="43">
        <v>20</v>
      </c>
      <c r="H27" s="43">
        <v>32</v>
      </c>
      <c r="I27" s="43">
        <v>32</v>
      </c>
      <c r="J27" s="42">
        <v>1</v>
      </c>
      <c r="K27" s="42" t="s">
        <v>52</v>
      </c>
      <c r="L27" s="42" t="s">
        <v>80</v>
      </c>
      <c r="M27" s="55" cm="1">
        <f t="array" ref="M27">MAX(IF(Table2[[#This Row],[Filter]]=ctdi_input[Phantom],0.5,0)+IF(Table2[[#This Row],[Device]]=ctdi_input[scanner name],0.35,0)+IF(Table2[[#This Row],[kVp]]=ctdi_input[kVp],0.15,0)-0.005*ABS((Table2[[#This Row],[Coll.
(mm)]]-ctdi_input[nom. beam width])))</f>
        <v>0.996</v>
      </c>
      <c r="N27" s="55" cm="1">
        <f t="array" ref="N27">MATCH(Table2[[#This Row],[CTDI match closeness]],(IF(Table2[[#This Row],[Filter]]=ctdi_input[Phantom],0.5,0)+IF(Table2[[#This Row],[Device]]=ctdi_input[scanner name],0.35,0)+IF(Table2[[#This Row],[kVp]]=ctdi_input[kVp],0.15,0)-0.005*ABS((Table2[[#This Row],[Coll.
(mm)]]-ctdi_input[nom. beam width]))),0)</f>
        <v>13</v>
      </c>
      <c r="O27" s="55" cm="1">
        <f t="array" ref="O27">INDEX(ctdi_input[top ratio],Table2[[#This Row],[Match index]])</f>
        <v>1.2909718468000169</v>
      </c>
      <c r="P27" s="55" cm="1">
        <f t="array" ref="P27">INDEX(ctdi_input[bottom_ratio],Table2[[#This Row],[Match index]])</f>
        <v>0.87901043679938151</v>
      </c>
      <c r="Q27" s="55" cm="1">
        <f t="array" ref="Q27">INDEX(ctdi_input[display_ratio],Table2[[#This Row],[Match index]])</f>
        <v>0.89935941165206557</v>
      </c>
      <c r="R27" s="55" t="e" cm="1">
        <f t="array" ref="R27">INDEX(ctdi_input[Head Ratio],Table2[[#This Row],[Match index]])</f>
        <v>#N/A</v>
      </c>
      <c r="S27" s="55">
        <f>_xlfn.XLOOKUP($A27,Device_fits!$A$2:$A$20,Device_fits!C$2:C$20)</f>
        <v>3.7902146210943202</v>
      </c>
      <c r="T27" s="55">
        <f>_xlfn.XLOOKUP($A27,Device_fits!$A$2:$A$20,Device_fits!D$2:D$20)</f>
        <v>7.6862233545544499E-3</v>
      </c>
      <c r="U27" s="55">
        <f>_xlfn.XLOOKUP($A27,Device_fits!$A$2:$A$20,Device_fits!E$2:E$20)</f>
        <v>1.8612220991509498E-2</v>
      </c>
      <c r="V27" s="55">
        <f>_xlfn.XLOOKUP($A27,Device_fits!$A$2:$A$20,Device_fits!F$2:F$20)</f>
        <v>2.1756014018494199</v>
      </c>
      <c r="W27" s="55">
        <f>_xlfn.XLOOKUP($A27,Device_fits!$A$2:$A$20,Device_fits!G$2:G$20)</f>
        <v>2.1</v>
      </c>
      <c r="X27" s="55">
        <f>_xlfn.XLOOKUP($A27,Device_fits!$A$2:$A$20,Device_fits!H$2:H$20)</f>
        <v>0.84</v>
      </c>
      <c r="Y27" s="44">
        <f>IF(K27="hel",G27+F27*J27*0.5,G27)</f>
        <v>20</v>
      </c>
      <c r="Z27" s="64">
        <f>IF(L27="top",1,IFERROR(P27,1))</f>
        <v>1</v>
      </c>
      <c r="AA27" s="64">
        <f>IF(E27="head",IFERROR(1/Table2[[#This Row],[head_ratio_ctdi]],1/W27),1)</f>
        <v>1</v>
      </c>
      <c r="AB27" s="14">
        <f>IFERROR(Table2[[#This Row],[display_ratio]],Table2[[#This Row],[display ratio override]])</f>
        <v>0.89935941165206557</v>
      </c>
      <c r="AC27" s="44">
        <f>1-0.5*EXP(-Table2[[#This Row],[c_length]]*(Table2[[#This Row],[Eff. length]]))</f>
        <v>0.5712458698952616</v>
      </c>
      <c r="AD27" s="14">
        <f>Table2[[#This Row],[Coll.
(mm)]]/(Table2[[#This Row],[Coll.
(mm)]]+Table2[[#This Row],[c_penumbra]])</f>
        <v>0.8406817810826468</v>
      </c>
      <c r="AE27" s="44">
        <f ca="1">INDIRECT(ADDRESS(ROUND(I27/2,0),ROUND(H27/2,0),1,1,D27&amp;E27))</f>
        <v>1</v>
      </c>
      <c r="AF27" s="44">
        <f>1-U27*(D27-70)/140</f>
        <v>0.9906938895042452</v>
      </c>
      <c r="AG27" s="47" t="str">
        <f>IF(ISERROR(Table2[[#This Row],[top ratio]]),"Warning: no matching CTDI measurement","Local CTDI used")</f>
        <v>Local CTDI used</v>
      </c>
      <c r="AH27" s="32" t="str">
        <f>IF(AND(F27*J27&lt;(S27+F27)*(60-H27/2)/60,G27&gt;F27),"Warning: overlap possible","No overlap")</f>
        <v>No overlap</v>
      </c>
      <c r="AI27" s="15">
        <f ca="1">Table2[[#This Row],[klength]]*Table2[[#This Row],[kcoll]]*Table2[[#This Row],[ksize]]*Table2[[#This Row],[constant]]*Table2[[#This Row],[CTDIvol
(mGy)]]*Table2[[#This Row],[Pitch]]*Table2[[#This Row],[kkvp]]*Table2[[#This Row],[k_ctdi]]*Table2[[#This Row],[k_head]]*Table2[[#This Row],[k_bottom]]</f>
        <v>27.638661345801381</v>
      </c>
      <c r="AJ27" s="15" t="str">
        <f>IF(LEFT(Table2[[#This Row],[Overlap warning]],4)="Warn",Table2[[#This Row],[Predicted PSD]]/(SQRT(Table2[[#This Row],[kcoll]])),"")</f>
        <v/>
      </c>
      <c r="AK27"/>
    </row>
    <row r="28" spans="1:37" ht="16.5" thickTop="1" thickBot="1" x14ac:dyDescent="0.3">
      <c r="A28" s="41" t="s">
        <v>78</v>
      </c>
      <c r="B28" s="42" t="s">
        <v>98</v>
      </c>
      <c r="C28" s="42">
        <v>33.54</v>
      </c>
      <c r="D28" s="43">
        <v>140</v>
      </c>
      <c r="E28" s="42" t="s">
        <v>51</v>
      </c>
      <c r="F28" s="43">
        <v>20</v>
      </c>
      <c r="G28" s="43">
        <v>60</v>
      </c>
      <c r="H28" s="43">
        <v>32</v>
      </c>
      <c r="I28" s="43">
        <v>32</v>
      </c>
      <c r="J28" s="42">
        <v>1</v>
      </c>
      <c r="K28" s="42" t="s">
        <v>52</v>
      </c>
      <c r="L28" s="42" t="s">
        <v>80</v>
      </c>
      <c r="M28" s="55" cm="1">
        <f t="array" ref="M28">MAX(IF(Table2[[#This Row],[Filter]]=ctdi_input[Phantom],0.5,0)+IF(Table2[[#This Row],[Device]]=ctdi_input[scanner name],0.35,0)+IF(Table2[[#This Row],[kVp]]=ctdi_input[kVp],0.15,0)-0.005*ABS((Table2[[#This Row],[Coll.
(mm)]]-ctdi_input[nom. beam width])))</f>
        <v>0.996</v>
      </c>
      <c r="N28" s="55" cm="1">
        <f t="array" ref="N28">MATCH(Table2[[#This Row],[CTDI match closeness]],(IF(Table2[[#This Row],[Filter]]=ctdi_input[Phantom],0.5,0)+IF(Table2[[#This Row],[Device]]=ctdi_input[scanner name],0.35,0)+IF(Table2[[#This Row],[kVp]]=ctdi_input[kVp],0.15,0)-0.005*ABS((Table2[[#This Row],[Coll.
(mm)]]-ctdi_input[nom. beam width]))),0)</f>
        <v>13</v>
      </c>
      <c r="O28" s="55" cm="1">
        <f t="array" ref="O28">INDEX(ctdi_input[top ratio],Table2[[#This Row],[Match index]])</f>
        <v>1.2909718468000169</v>
      </c>
      <c r="P28" s="55" cm="1">
        <f t="array" ref="P28">INDEX(ctdi_input[bottom_ratio],Table2[[#This Row],[Match index]])</f>
        <v>0.87901043679938151</v>
      </c>
      <c r="Q28" s="55" cm="1">
        <f t="array" ref="Q28">INDEX(ctdi_input[display_ratio],Table2[[#This Row],[Match index]])</f>
        <v>0.89935941165206557</v>
      </c>
      <c r="R28" s="55" t="e" cm="1">
        <f t="array" ref="R28">INDEX(ctdi_input[Head Ratio],Table2[[#This Row],[Match index]])</f>
        <v>#N/A</v>
      </c>
      <c r="S28" s="55">
        <f>_xlfn.XLOOKUP($A28,Device_fits!$A$2:$A$20,Device_fits!C$2:C$20)</f>
        <v>3.7902146210943202</v>
      </c>
      <c r="T28" s="55">
        <f>_xlfn.XLOOKUP($A28,Device_fits!$A$2:$A$20,Device_fits!D$2:D$20)</f>
        <v>7.6862233545544499E-3</v>
      </c>
      <c r="U28" s="55">
        <f>_xlfn.XLOOKUP($A28,Device_fits!$A$2:$A$20,Device_fits!E$2:E$20)</f>
        <v>1.8612220991509498E-2</v>
      </c>
      <c r="V28" s="55">
        <f>_xlfn.XLOOKUP($A28,Device_fits!$A$2:$A$20,Device_fits!F$2:F$20)</f>
        <v>2.1756014018494199</v>
      </c>
      <c r="W28" s="55">
        <f>_xlfn.XLOOKUP($A28,Device_fits!$A$2:$A$20,Device_fits!G$2:G$20)</f>
        <v>2.1</v>
      </c>
      <c r="X28" s="55">
        <f>_xlfn.XLOOKUP($A28,Device_fits!$A$2:$A$20,Device_fits!H$2:H$20)</f>
        <v>0.84</v>
      </c>
      <c r="Y28" s="44">
        <f>IF(K28="hel",G28+F28*J28*0.5,G28)</f>
        <v>60</v>
      </c>
      <c r="Z28" s="64">
        <f>IF(L28="top",1,IFERROR(P28,1))</f>
        <v>1</v>
      </c>
      <c r="AA28" s="64">
        <f>IF(E28="head",IFERROR(1/Table2[[#This Row],[head_ratio_ctdi]],1/W28),1)</f>
        <v>1</v>
      </c>
      <c r="AB28" s="14">
        <f>IFERROR(Table2[[#This Row],[display_ratio]],Table2[[#This Row],[display ratio override]])</f>
        <v>0.89935941165206557</v>
      </c>
      <c r="AC28" s="44">
        <f>1-0.5*EXP(-Table2[[#This Row],[c_length]]*(Table2[[#This Row],[Eff. length]]))</f>
        <v>0.68472833454925552</v>
      </c>
      <c r="AD28" s="14">
        <f>Table2[[#This Row],[Coll.
(mm)]]/(Table2[[#This Row],[Coll.
(mm)]]+Table2[[#This Row],[c_penumbra]])</f>
        <v>0.8406817810826468</v>
      </c>
      <c r="AE28" s="44">
        <f ca="1">INDIRECT(ADDRESS(ROUND(I28/2,0),ROUND(H28/2,0),1,1,D28&amp;E28))</f>
        <v>1</v>
      </c>
      <c r="AF28" s="44">
        <f>1-U28*(D28-70)/140</f>
        <v>0.9906938895042452</v>
      </c>
      <c r="AG28" s="47" t="str">
        <f>IF(ISERROR(Table2[[#This Row],[top ratio]]),"Warning: no matching CTDI measurement","Local CTDI used")</f>
        <v>Local CTDI used</v>
      </c>
      <c r="AH28" s="32" t="str">
        <f>IF(AND(F28*J28&lt;(S28+F28)*(60-H28/2)/60,G28&gt;F28),"Warning: overlap possible","No overlap")</f>
        <v>No overlap</v>
      </c>
      <c r="AI28" s="15">
        <f ca="1">Table2[[#This Row],[klength]]*Table2[[#This Row],[kcoll]]*Table2[[#This Row],[ksize]]*Table2[[#This Row],[constant]]*Table2[[#This Row],[CTDIvol
(mGy)]]*Table2[[#This Row],[Pitch]]*Table2[[#This Row],[kkvp]]*Table2[[#This Row],[k_ctdi]]*Table2[[#This Row],[k_head]]*Table2[[#This Row],[k_bottom]]</f>
        <v>37.425282886460977</v>
      </c>
      <c r="AJ28" s="15" t="str">
        <f>IF(LEFT(Table2[[#This Row],[Overlap warning]],4)="Warn",Table2[[#This Row],[Predicted PSD]]/(SQRT(Table2[[#This Row],[kcoll]])),"")</f>
        <v/>
      </c>
      <c r="AK28"/>
    </row>
    <row r="29" spans="1:37" ht="16.5" thickTop="1" thickBot="1" x14ac:dyDescent="0.3">
      <c r="A29" s="41" t="s">
        <v>78</v>
      </c>
      <c r="B29" s="42" t="s">
        <v>98</v>
      </c>
      <c r="C29" s="42">
        <v>33.54</v>
      </c>
      <c r="D29" s="43">
        <v>140</v>
      </c>
      <c r="E29" s="42" t="s">
        <v>51</v>
      </c>
      <c r="F29" s="43">
        <v>20</v>
      </c>
      <c r="G29" s="43">
        <v>100</v>
      </c>
      <c r="H29" s="43">
        <v>32</v>
      </c>
      <c r="I29" s="43">
        <v>32</v>
      </c>
      <c r="J29" s="42">
        <v>1</v>
      </c>
      <c r="K29" s="42" t="s">
        <v>52</v>
      </c>
      <c r="L29" s="42" t="s">
        <v>80</v>
      </c>
      <c r="M29" s="55" cm="1">
        <f t="array" ref="M29">MAX(IF(Table2[[#This Row],[Filter]]=ctdi_input[Phantom],0.5,0)+IF(Table2[[#This Row],[Device]]=ctdi_input[scanner name],0.35,0)+IF(Table2[[#This Row],[kVp]]=ctdi_input[kVp],0.15,0)-0.005*ABS((Table2[[#This Row],[Coll.
(mm)]]-ctdi_input[nom. beam width])))</f>
        <v>0.996</v>
      </c>
      <c r="N29" s="55" cm="1">
        <f t="array" ref="N29">MATCH(Table2[[#This Row],[CTDI match closeness]],(IF(Table2[[#This Row],[Filter]]=ctdi_input[Phantom],0.5,0)+IF(Table2[[#This Row],[Device]]=ctdi_input[scanner name],0.35,0)+IF(Table2[[#This Row],[kVp]]=ctdi_input[kVp],0.15,0)-0.005*ABS((Table2[[#This Row],[Coll.
(mm)]]-ctdi_input[nom. beam width]))),0)</f>
        <v>13</v>
      </c>
      <c r="O29" s="55" cm="1">
        <f t="array" ref="O29">INDEX(ctdi_input[top ratio],Table2[[#This Row],[Match index]])</f>
        <v>1.2909718468000169</v>
      </c>
      <c r="P29" s="55" cm="1">
        <f t="array" ref="P29">INDEX(ctdi_input[bottom_ratio],Table2[[#This Row],[Match index]])</f>
        <v>0.87901043679938151</v>
      </c>
      <c r="Q29" s="55" cm="1">
        <f t="array" ref="Q29">INDEX(ctdi_input[display_ratio],Table2[[#This Row],[Match index]])</f>
        <v>0.89935941165206557</v>
      </c>
      <c r="R29" s="55" t="e" cm="1">
        <f t="array" ref="R29">INDEX(ctdi_input[Head Ratio],Table2[[#This Row],[Match index]])</f>
        <v>#N/A</v>
      </c>
      <c r="S29" s="55">
        <f>_xlfn.XLOOKUP($A29,Device_fits!$A$2:$A$20,Device_fits!C$2:C$20)</f>
        <v>3.7902146210943202</v>
      </c>
      <c r="T29" s="55">
        <f>_xlfn.XLOOKUP($A29,Device_fits!$A$2:$A$20,Device_fits!D$2:D$20)</f>
        <v>7.6862233545544499E-3</v>
      </c>
      <c r="U29" s="55">
        <f>_xlfn.XLOOKUP($A29,Device_fits!$A$2:$A$20,Device_fits!E$2:E$20)</f>
        <v>1.8612220991509498E-2</v>
      </c>
      <c r="V29" s="55">
        <f>_xlfn.XLOOKUP($A29,Device_fits!$A$2:$A$20,Device_fits!F$2:F$20)</f>
        <v>2.1756014018494199</v>
      </c>
      <c r="W29" s="55">
        <f>_xlfn.XLOOKUP($A29,Device_fits!$A$2:$A$20,Device_fits!G$2:G$20)</f>
        <v>2.1</v>
      </c>
      <c r="X29" s="55">
        <f>_xlfn.XLOOKUP($A29,Device_fits!$A$2:$A$20,Device_fits!H$2:H$20)</f>
        <v>0.84</v>
      </c>
      <c r="Y29" s="44">
        <f>IF(K29="hel",G29+F29*J29*0.5,G29)</f>
        <v>100</v>
      </c>
      <c r="Z29" s="64">
        <f>IF(L29="top",1,IFERROR(P29,1))</f>
        <v>1</v>
      </c>
      <c r="AA29" s="64">
        <f>IF(E29="head",IFERROR(1/Table2[[#This Row],[head_ratio_ctdi]],1/W29),1)</f>
        <v>1</v>
      </c>
      <c r="AB29" s="14">
        <f>IFERROR(Table2[[#This Row],[display_ratio]],Table2[[#This Row],[display ratio override]])</f>
        <v>0.89935941165206557</v>
      </c>
      <c r="AC29" s="44">
        <f>1-0.5*EXP(-Table2[[#This Row],[c_length]]*(Table2[[#This Row],[Eff. length]]))</f>
        <v>0.76817430770449935</v>
      </c>
      <c r="AD29" s="14">
        <f>Table2[[#This Row],[Coll.
(mm)]]/(Table2[[#This Row],[Coll.
(mm)]]+Table2[[#This Row],[c_penumbra]])</f>
        <v>0.8406817810826468</v>
      </c>
      <c r="AE29" s="44">
        <f ca="1">INDIRECT(ADDRESS(ROUND(I29/2,0),ROUND(H29/2,0),1,1,D29&amp;E29))</f>
        <v>1</v>
      </c>
      <c r="AF29" s="44">
        <f>1-U29*(D29-70)/140</f>
        <v>0.9906938895042452</v>
      </c>
      <c r="AG29" s="47" t="str">
        <f>IF(ISERROR(Table2[[#This Row],[top ratio]]),"Warning: no matching CTDI measurement","Local CTDI used")</f>
        <v>Local CTDI used</v>
      </c>
      <c r="AH29" s="32" t="str">
        <f>IF(AND(F29*J29&lt;(S29+F29)*(60-H29/2)/60,G29&gt;F29),"Warning: overlap possible","No overlap")</f>
        <v>No overlap</v>
      </c>
      <c r="AI29" s="15">
        <f ca="1">Table2[[#This Row],[klength]]*Table2[[#This Row],[kcoll]]*Table2[[#This Row],[ksize]]*Table2[[#This Row],[constant]]*Table2[[#This Row],[CTDIvol
(mGy)]]*Table2[[#This Row],[Pitch]]*Table2[[#This Row],[kkvp]]*Table2[[#This Row],[k_ctdi]]*Table2[[#This Row],[k_head]]*Table2[[#This Row],[k_bottom]]</f>
        <v>41.986199958962203</v>
      </c>
      <c r="AJ29" s="15" t="str">
        <f>IF(LEFT(Table2[[#This Row],[Overlap warning]],4)="Warn",Table2[[#This Row],[Predicted PSD]]/(SQRT(Table2[[#This Row],[kcoll]])),"")</f>
        <v/>
      </c>
      <c r="AK29"/>
    </row>
    <row r="30" spans="1:37" ht="16.5" thickTop="1" thickBot="1" x14ac:dyDescent="0.3">
      <c r="A30" s="41" t="s">
        <v>78</v>
      </c>
      <c r="B30" s="42" t="s">
        <v>98</v>
      </c>
      <c r="C30" s="42">
        <v>27.75</v>
      </c>
      <c r="D30" s="43">
        <v>120</v>
      </c>
      <c r="E30" s="42" t="s">
        <v>51</v>
      </c>
      <c r="F30" s="43">
        <v>20</v>
      </c>
      <c r="G30" s="43">
        <v>20</v>
      </c>
      <c r="H30" s="43">
        <v>32</v>
      </c>
      <c r="I30" s="43">
        <v>32</v>
      </c>
      <c r="J30" s="42">
        <v>1</v>
      </c>
      <c r="K30" s="42" t="s">
        <v>52</v>
      </c>
      <c r="L30" s="42" t="s">
        <v>80</v>
      </c>
      <c r="M30" s="55" cm="1">
        <f t="array" ref="M30">MAX(IF(Table2[[#This Row],[Filter]]=ctdi_input[Phantom],0.5,0)+IF(Table2[[#This Row],[Device]]=ctdi_input[scanner name],0.35,0)+IF(Table2[[#This Row],[kVp]]=ctdi_input[kVp],0.15,0)-0.005*ABS((Table2[[#This Row],[Coll.
(mm)]]-ctdi_input[nom. beam width])))</f>
        <v>0.996</v>
      </c>
      <c r="N30" s="55" cm="1">
        <f t="array" ref="N30">MATCH(Table2[[#This Row],[CTDI match closeness]],(IF(Table2[[#This Row],[Filter]]=ctdi_input[Phantom],0.5,0)+IF(Table2[[#This Row],[Device]]=ctdi_input[scanner name],0.35,0)+IF(Table2[[#This Row],[kVp]]=ctdi_input[kVp],0.15,0)-0.005*ABS((Table2[[#This Row],[Coll.
(mm)]]-ctdi_input[nom. beam width]))),0)</f>
        <v>9</v>
      </c>
      <c r="O30" s="55" cm="1">
        <f t="array" ref="O30">INDEX(ctdi_input[top ratio],Table2[[#This Row],[Match index]])</f>
        <v>1.2514439738159415</v>
      </c>
      <c r="P30" s="55" cm="1">
        <f t="array" ref="P30">INDEX(ctdi_input[bottom_ratio],Table2[[#This Row],[Match index]])</f>
        <v>0.87230769230769234</v>
      </c>
      <c r="Q30" s="55" cm="1">
        <f t="array" ref="Q30">INDEX(ctdi_input[display_ratio],Table2[[#This Row],[Match index]])</f>
        <v>0.84169518772038987</v>
      </c>
      <c r="R30" s="55" t="e" cm="1">
        <f t="array" ref="R30">INDEX(ctdi_input[Head Ratio],Table2[[#This Row],[Match index]])</f>
        <v>#N/A</v>
      </c>
      <c r="S30" s="55">
        <f>_xlfn.XLOOKUP($A30,Device_fits!$A$2:$A$20,Device_fits!C$2:C$20)</f>
        <v>3.7902146210943202</v>
      </c>
      <c r="T30" s="55">
        <f>_xlfn.XLOOKUP($A30,Device_fits!$A$2:$A$20,Device_fits!D$2:D$20)</f>
        <v>7.6862233545544499E-3</v>
      </c>
      <c r="U30" s="55">
        <f>_xlfn.XLOOKUP($A30,Device_fits!$A$2:$A$20,Device_fits!E$2:E$20)</f>
        <v>1.8612220991509498E-2</v>
      </c>
      <c r="V30" s="55">
        <f>_xlfn.XLOOKUP($A30,Device_fits!$A$2:$A$20,Device_fits!F$2:F$20)</f>
        <v>2.1756014018494199</v>
      </c>
      <c r="W30" s="55">
        <f>_xlfn.XLOOKUP($A30,Device_fits!$A$2:$A$20,Device_fits!G$2:G$20)</f>
        <v>2.1</v>
      </c>
      <c r="X30" s="55">
        <f>_xlfn.XLOOKUP($A30,Device_fits!$A$2:$A$20,Device_fits!H$2:H$20)</f>
        <v>0.84</v>
      </c>
      <c r="Y30" s="44">
        <f>IF(K30="hel",G30+F30*J30*0.5,G30)</f>
        <v>20</v>
      </c>
      <c r="Z30" s="64">
        <f>IF(L30="top",1,IFERROR(P30,1))</f>
        <v>1</v>
      </c>
      <c r="AA30" s="64">
        <f>IF(E30="head",IFERROR(1/Table2[[#This Row],[head_ratio_ctdi]],1/W30),1)</f>
        <v>1</v>
      </c>
      <c r="AB30" s="14">
        <f>IFERROR(Table2[[#This Row],[display_ratio]],Table2[[#This Row],[display ratio override]])</f>
        <v>0.84169518772038987</v>
      </c>
      <c r="AC30" s="44">
        <f>1-0.5*EXP(-Table2[[#This Row],[c_length]]*(Table2[[#This Row],[Eff. length]]))</f>
        <v>0.5712458698952616</v>
      </c>
      <c r="AD30" s="14">
        <f>Table2[[#This Row],[Coll.
(mm)]]/(Table2[[#This Row],[Coll.
(mm)]]+Table2[[#This Row],[c_penumbra]])</f>
        <v>0.8406817810826468</v>
      </c>
      <c r="AE30" s="44">
        <f ca="1">INDIRECT(ADDRESS(ROUND(I30/2,0),ROUND(H30/2,0),1,1,D30&amp;E30))</f>
        <v>1</v>
      </c>
      <c r="AF30" s="44">
        <f>1-U30*(D30-70)/140</f>
        <v>0.99335277821731804</v>
      </c>
      <c r="AG30" s="47" t="str">
        <f>IF(ISERROR(Table2[[#This Row],[top ratio]]),"Warning: no matching CTDI measurement","Local CTDI used")</f>
        <v>Local CTDI used</v>
      </c>
      <c r="AH30" s="32" t="str">
        <f>IF(AND(F30*J30&lt;(S30+F30)*(60-H30/2)/60,G30&gt;F30),"Warning: overlap possible","No overlap")</f>
        <v>No overlap</v>
      </c>
      <c r="AI30" s="15">
        <f ca="1">Table2[[#This Row],[klength]]*Table2[[#This Row],[kcoll]]*Table2[[#This Row],[ksize]]*Table2[[#This Row],[constant]]*Table2[[#This Row],[CTDIvol
(mGy)]]*Table2[[#This Row],[Pitch]]*Table2[[#This Row],[kkvp]]*Table2[[#This Row],[k_ctdi]]*Table2[[#This Row],[k_head]]*Table2[[#This Row],[k_bottom]]</f>
        <v>24.241270691485457</v>
      </c>
      <c r="AJ30" s="15" t="str">
        <f>IF(LEFT(Table2[[#This Row],[Overlap warning]],4)="Warn",Table2[[#This Row],[Predicted PSD]]/(SQRT(Table2[[#This Row],[kcoll]])),"")</f>
        <v/>
      </c>
      <c r="AK30"/>
    </row>
    <row r="31" spans="1:37" ht="16.5" thickTop="1" thickBot="1" x14ac:dyDescent="0.3">
      <c r="A31" s="41" t="s">
        <v>78</v>
      </c>
      <c r="B31" s="42" t="s">
        <v>98</v>
      </c>
      <c r="C31" s="42">
        <v>27.94</v>
      </c>
      <c r="D31" s="43">
        <v>120</v>
      </c>
      <c r="E31" s="42" t="s">
        <v>51</v>
      </c>
      <c r="F31" s="43">
        <v>20</v>
      </c>
      <c r="G31" s="43">
        <v>40</v>
      </c>
      <c r="H31" s="43">
        <v>32</v>
      </c>
      <c r="I31" s="43">
        <v>32</v>
      </c>
      <c r="J31" s="42">
        <v>1</v>
      </c>
      <c r="K31" s="42" t="s">
        <v>52</v>
      </c>
      <c r="L31" s="42" t="s">
        <v>80</v>
      </c>
      <c r="M31" s="55" cm="1">
        <f t="array" ref="M31">MAX(IF(Table2[[#This Row],[Filter]]=ctdi_input[Phantom],0.5,0)+IF(Table2[[#This Row],[Device]]=ctdi_input[scanner name],0.35,0)+IF(Table2[[#This Row],[kVp]]=ctdi_input[kVp],0.15,0)-0.005*ABS((Table2[[#This Row],[Coll.
(mm)]]-ctdi_input[nom. beam width])))</f>
        <v>0.996</v>
      </c>
      <c r="N31" s="55" cm="1">
        <f t="array" ref="N31">MATCH(Table2[[#This Row],[CTDI match closeness]],(IF(Table2[[#This Row],[Filter]]=ctdi_input[Phantom],0.5,0)+IF(Table2[[#This Row],[Device]]=ctdi_input[scanner name],0.35,0)+IF(Table2[[#This Row],[kVp]]=ctdi_input[kVp],0.15,0)-0.005*ABS((Table2[[#This Row],[Coll.
(mm)]]-ctdi_input[nom. beam width]))),0)</f>
        <v>9</v>
      </c>
      <c r="O31" s="55" cm="1">
        <f t="array" ref="O31">INDEX(ctdi_input[top ratio],Table2[[#This Row],[Match index]])</f>
        <v>1.2514439738159415</v>
      </c>
      <c r="P31" s="55" cm="1">
        <f t="array" ref="P31">INDEX(ctdi_input[bottom_ratio],Table2[[#This Row],[Match index]])</f>
        <v>0.87230769230769234</v>
      </c>
      <c r="Q31" s="55" cm="1">
        <f t="array" ref="Q31">INDEX(ctdi_input[display_ratio],Table2[[#This Row],[Match index]])</f>
        <v>0.84169518772038987</v>
      </c>
      <c r="R31" s="55" t="e" cm="1">
        <f t="array" ref="R31">INDEX(ctdi_input[Head Ratio],Table2[[#This Row],[Match index]])</f>
        <v>#N/A</v>
      </c>
      <c r="S31" s="55">
        <f>_xlfn.XLOOKUP($A31,Device_fits!$A$2:$A$20,Device_fits!C$2:C$20)</f>
        <v>3.7902146210943202</v>
      </c>
      <c r="T31" s="55">
        <f>_xlfn.XLOOKUP($A31,Device_fits!$A$2:$A$20,Device_fits!D$2:D$20)</f>
        <v>7.6862233545544499E-3</v>
      </c>
      <c r="U31" s="55">
        <f>_xlfn.XLOOKUP($A31,Device_fits!$A$2:$A$20,Device_fits!E$2:E$20)</f>
        <v>1.8612220991509498E-2</v>
      </c>
      <c r="V31" s="55">
        <f>_xlfn.XLOOKUP($A31,Device_fits!$A$2:$A$20,Device_fits!F$2:F$20)</f>
        <v>2.1756014018494199</v>
      </c>
      <c r="W31" s="55">
        <f>_xlfn.XLOOKUP($A31,Device_fits!$A$2:$A$20,Device_fits!G$2:G$20)</f>
        <v>2.1</v>
      </c>
      <c r="X31" s="55">
        <f>_xlfn.XLOOKUP($A31,Device_fits!$A$2:$A$20,Device_fits!H$2:H$20)</f>
        <v>0.84</v>
      </c>
      <c r="Y31" s="44">
        <f>IF(K31="hel",G31+F31*J31*0.5,G31)</f>
        <v>40</v>
      </c>
      <c r="Z31" s="64">
        <f>IF(L31="top",1,IFERROR(P31,1))</f>
        <v>1</v>
      </c>
      <c r="AA31" s="64">
        <f>IF(E31="head",IFERROR(1/Table2[[#This Row],[head_ratio_ctdi]],1/W31),1)</f>
        <v>1</v>
      </c>
      <c r="AB31" s="14">
        <f>IFERROR(Table2[[#This Row],[display_ratio]],Table2[[#This Row],[display ratio override]])</f>
        <v>0.84169518772038987</v>
      </c>
      <c r="AC31" s="44">
        <f>1-0.5*EXP(-Table2[[#This Row],[c_length]]*(Table2[[#This Row],[Eff. length]]))</f>
        <v>0.6323397918362581</v>
      </c>
      <c r="AD31" s="14">
        <f>Table2[[#This Row],[Coll.
(mm)]]/(Table2[[#This Row],[Coll.
(mm)]]+Table2[[#This Row],[c_penumbra]])</f>
        <v>0.8406817810826468</v>
      </c>
      <c r="AE31" s="44">
        <f ca="1">INDIRECT(ADDRESS(ROUND(I31/2,0),ROUND(H31/2,0),1,1,D31&amp;E31))</f>
        <v>1</v>
      </c>
      <c r="AF31" s="44">
        <f>1-U31*(D31-70)/140</f>
        <v>0.99335277821731804</v>
      </c>
      <c r="AG31" s="47" t="str">
        <f>IF(ISERROR(Table2[[#This Row],[top ratio]]),"Warning: no matching CTDI measurement","Local CTDI used")</f>
        <v>Local CTDI used</v>
      </c>
      <c r="AH31" s="32" t="str">
        <f>IF(AND(F31*J31&lt;(S31+F31)*(60-H31/2)/60,G31&gt;F31),"Warning: overlap possible","No overlap")</f>
        <v>No overlap</v>
      </c>
      <c r="AI31" s="15">
        <f ca="1">Table2[[#This Row],[klength]]*Table2[[#This Row],[kcoll]]*Table2[[#This Row],[ksize]]*Table2[[#This Row],[constant]]*Table2[[#This Row],[CTDIvol
(mGy)]]*Table2[[#This Row],[Pitch]]*Table2[[#This Row],[kkvp]]*Table2[[#This Row],[k_ctdi]]*Table2[[#This Row],[k_head]]*Table2[[#This Row],[k_bottom]]</f>
        <v>27.017566821724142</v>
      </c>
      <c r="AJ31" s="15" t="str">
        <f>IF(LEFT(Table2[[#This Row],[Overlap warning]],4)="Warn",Table2[[#This Row],[Predicted PSD]]/(SQRT(Table2[[#This Row],[kcoll]])),"")</f>
        <v/>
      </c>
      <c r="AK31"/>
    </row>
    <row r="32" spans="1:37" ht="16.5" thickTop="1" thickBot="1" x14ac:dyDescent="0.3">
      <c r="A32" s="41" t="s">
        <v>78</v>
      </c>
      <c r="B32" s="42" t="s">
        <v>98</v>
      </c>
      <c r="C32" s="42">
        <v>27.75</v>
      </c>
      <c r="D32" s="43">
        <v>120</v>
      </c>
      <c r="E32" s="42" t="s">
        <v>51</v>
      </c>
      <c r="F32" s="43">
        <v>20</v>
      </c>
      <c r="G32" s="43">
        <v>60</v>
      </c>
      <c r="H32" s="43">
        <v>32</v>
      </c>
      <c r="I32" s="43">
        <v>32</v>
      </c>
      <c r="J32" s="42">
        <v>1</v>
      </c>
      <c r="K32" s="42" t="s">
        <v>52</v>
      </c>
      <c r="L32" s="42" t="s">
        <v>80</v>
      </c>
      <c r="M32" s="55" cm="1">
        <f t="array" ref="M32">MAX(IF(Table2[[#This Row],[Filter]]=ctdi_input[Phantom],0.5,0)+IF(Table2[[#This Row],[Device]]=ctdi_input[scanner name],0.35,0)+IF(Table2[[#This Row],[kVp]]=ctdi_input[kVp],0.15,0)-0.005*ABS((Table2[[#This Row],[Coll.
(mm)]]-ctdi_input[nom. beam width])))</f>
        <v>0.996</v>
      </c>
      <c r="N32" s="55" cm="1">
        <f t="array" ref="N32">MATCH(Table2[[#This Row],[CTDI match closeness]],(IF(Table2[[#This Row],[Filter]]=ctdi_input[Phantom],0.5,0)+IF(Table2[[#This Row],[Device]]=ctdi_input[scanner name],0.35,0)+IF(Table2[[#This Row],[kVp]]=ctdi_input[kVp],0.15,0)-0.005*ABS((Table2[[#This Row],[Coll.
(mm)]]-ctdi_input[nom. beam width]))),0)</f>
        <v>9</v>
      </c>
      <c r="O32" s="55" cm="1">
        <f t="array" ref="O32">INDEX(ctdi_input[top ratio],Table2[[#This Row],[Match index]])</f>
        <v>1.2514439738159415</v>
      </c>
      <c r="P32" s="55" cm="1">
        <f t="array" ref="P32">INDEX(ctdi_input[bottom_ratio],Table2[[#This Row],[Match index]])</f>
        <v>0.87230769230769234</v>
      </c>
      <c r="Q32" s="55" cm="1">
        <f t="array" ref="Q32">INDEX(ctdi_input[display_ratio],Table2[[#This Row],[Match index]])</f>
        <v>0.84169518772038987</v>
      </c>
      <c r="R32" s="55" t="e" cm="1">
        <f t="array" ref="R32">INDEX(ctdi_input[Head Ratio],Table2[[#This Row],[Match index]])</f>
        <v>#N/A</v>
      </c>
      <c r="S32" s="55">
        <f>_xlfn.XLOOKUP($A32,Device_fits!$A$2:$A$20,Device_fits!C$2:C$20)</f>
        <v>3.7902146210943202</v>
      </c>
      <c r="T32" s="55">
        <f>_xlfn.XLOOKUP($A32,Device_fits!$A$2:$A$20,Device_fits!D$2:D$20)</f>
        <v>7.6862233545544499E-3</v>
      </c>
      <c r="U32" s="55">
        <f>_xlfn.XLOOKUP($A32,Device_fits!$A$2:$A$20,Device_fits!E$2:E$20)</f>
        <v>1.8612220991509498E-2</v>
      </c>
      <c r="V32" s="55">
        <f>_xlfn.XLOOKUP($A32,Device_fits!$A$2:$A$20,Device_fits!F$2:F$20)</f>
        <v>2.1756014018494199</v>
      </c>
      <c r="W32" s="55">
        <f>_xlfn.XLOOKUP($A32,Device_fits!$A$2:$A$20,Device_fits!G$2:G$20)</f>
        <v>2.1</v>
      </c>
      <c r="X32" s="55">
        <f>_xlfn.XLOOKUP($A32,Device_fits!$A$2:$A$20,Device_fits!H$2:H$20)</f>
        <v>0.84</v>
      </c>
      <c r="Y32" s="44">
        <f>IF(K32="hel",G32+F32*J32*0.5,G32)</f>
        <v>60</v>
      </c>
      <c r="Z32" s="64">
        <f>IF(L32="top",1,IFERROR(P32,1))</f>
        <v>1</v>
      </c>
      <c r="AA32" s="64">
        <f>IF(E32="head",IFERROR(1/Table2[[#This Row],[head_ratio_ctdi]],1/W32),1)</f>
        <v>1</v>
      </c>
      <c r="AB32" s="14">
        <f>IFERROR(Table2[[#This Row],[display_ratio]],Table2[[#This Row],[display ratio override]])</f>
        <v>0.84169518772038987</v>
      </c>
      <c r="AC32" s="44">
        <f>1-0.5*EXP(-Table2[[#This Row],[c_length]]*(Table2[[#This Row],[Eff. length]]))</f>
        <v>0.68472833454925552</v>
      </c>
      <c r="AD32" s="14">
        <f>Table2[[#This Row],[Coll.
(mm)]]/(Table2[[#This Row],[Coll.
(mm)]]+Table2[[#This Row],[c_penumbra]])</f>
        <v>0.8406817810826468</v>
      </c>
      <c r="AE32" s="44">
        <f ca="1">INDIRECT(ADDRESS(ROUND(I32/2,0),ROUND(H32/2,0),1,1,D32&amp;E32))</f>
        <v>1</v>
      </c>
      <c r="AF32" s="44">
        <f>1-U32*(D32-70)/140</f>
        <v>0.99335277821731804</v>
      </c>
      <c r="AG32" s="47" t="str">
        <f>IF(ISERROR(Table2[[#This Row],[top ratio]]),"Warning: no matching CTDI measurement","Local CTDI used")</f>
        <v>Local CTDI used</v>
      </c>
      <c r="AH32" s="32" t="str">
        <f>IF(AND(F32*J32&lt;(S32+F32)*(60-H32/2)/60,G32&gt;F32),"Warning: overlap possible","No overlap")</f>
        <v>No overlap</v>
      </c>
      <c r="AI32" s="15">
        <f ca="1">Table2[[#This Row],[klength]]*Table2[[#This Row],[kcoll]]*Table2[[#This Row],[ksize]]*Table2[[#This Row],[constant]]*Table2[[#This Row],[CTDIvol
(mGy)]]*Table2[[#This Row],[Pitch]]*Table2[[#This Row],[kkvp]]*Table2[[#This Row],[k_ctdi]]*Table2[[#This Row],[k_head]]*Table2[[#This Row],[k_bottom]]</f>
        <v>29.05698891264089</v>
      </c>
      <c r="AJ32" s="15" t="str">
        <f>IF(LEFT(Table2[[#This Row],[Overlap warning]],4)="Warn",Table2[[#This Row],[Predicted PSD]]/(SQRT(Table2[[#This Row],[kcoll]])),"")</f>
        <v/>
      </c>
      <c r="AK32"/>
    </row>
    <row r="33" spans="1:37" ht="16.5" thickTop="1" thickBot="1" x14ac:dyDescent="0.3">
      <c r="A33" s="41" t="s">
        <v>78</v>
      </c>
      <c r="B33" s="42" t="s">
        <v>98</v>
      </c>
      <c r="C33" s="42">
        <v>27.75</v>
      </c>
      <c r="D33" s="43">
        <v>120</v>
      </c>
      <c r="E33" s="42" t="s">
        <v>51</v>
      </c>
      <c r="F33" s="43">
        <v>20</v>
      </c>
      <c r="G33" s="43">
        <v>80</v>
      </c>
      <c r="H33" s="43">
        <v>32</v>
      </c>
      <c r="I33" s="43">
        <v>32</v>
      </c>
      <c r="J33" s="42">
        <v>1</v>
      </c>
      <c r="K33" s="42" t="s">
        <v>52</v>
      </c>
      <c r="L33" s="42" t="s">
        <v>80</v>
      </c>
      <c r="M33" s="55" cm="1">
        <f t="array" ref="M33">MAX(IF(Table2[[#This Row],[Filter]]=ctdi_input[Phantom],0.5,0)+IF(Table2[[#This Row],[Device]]=ctdi_input[scanner name],0.35,0)+IF(Table2[[#This Row],[kVp]]=ctdi_input[kVp],0.15,0)-0.005*ABS((Table2[[#This Row],[Coll.
(mm)]]-ctdi_input[nom. beam width])))</f>
        <v>0.996</v>
      </c>
      <c r="N33" s="55" cm="1">
        <f t="array" ref="N33">MATCH(Table2[[#This Row],[CTDI match closeness]],(IF(Table2[[#This Row],[Filter]]=ctdi_input[Phantom],0.5,0)+IF(Table2[[#This Row],[Device]]=ctdi_input[scanner name],0.35,0)+IF(Table2[[#This Row],[kVp]]=ctdi_input[kVp],0.15,0)-0.005*ABS((Table2[[#This Row],[Coll.
(mm)]]-ctdi_input[nom. beam width]))),0)</f>
        <v>9</v>
      </c>
      <c r="O33" s="55" cm="1">
        <f t="array" ref="O33">INDEX(ctdi_input[top ratio],Table2[[#This Row],[Match index]])</f>
        <v>1.2514439738159415</v>
      </c>
      <c r="P33" s="55" cm="1">
        <f t="array" ref="P33">INDEX(ctdi_input[bottom_ratio],Table2[[#This Row],[Match index]])</f>
        <v>0.87230769230769234</v>
      </c>
      <c r="Q33" s="55" cm="1">
        <f t="array" ref="Q33">INDEX(ctdi_input[display_ratio],Table2[[#This Row],[Match index]])</f>
        <v>0.84169518772038987</v>
      </c>
      <c r="R33" s="55" t="e" cm="1">
        <f t="array" ref="R33">INDEX(ctdi_input[Head Ratio],Table2[[#This Row],[Match index]])</f>
        <v>#N/A</v>
      </c>
      <c r="S33" s="55">
        <f>_xlfn.XLOOKUP($A33,Device_fits!$A$2:$A$20,Device_fits!C$2:C$20)</f>
        <v>3.7902146210943202</v>
      </c>
      <c r="T33" s="55">
        <f>_xlfn.XLOOKUP($A33,Device_fits!$A$2:$A$20,Device_fits!D$2:D$20)</f>
        <v>7.6862233545544499E-3</v>
      </c>
      <c r="U33" s="55">
        <f>_xlfn.XLOOKUP($A33,Device_fits!$A$2:$A$20,Device_fits!E$2:E$20)</f>
        <v>1.8612220991509498E-2</v>
      </c>
      <c r="V33" s="55">
        <f>_xlfn.XLOOKUP($A33,Device_fits!$A$2:$A$20,Device_fits!F$2:F$20)</f>
        <v>2.1756014018494199</v>
      </c>
      <c r="W33" s="55">
        <f>_xlfn.XLOOKUP($A33,Device_fits!$A$2:$A$20,Device_fits!G$2:G$20)</f>
        <v>2.1</v>
      </c>
      <c r="X33" s="55">
        <f>_xlfn.XLOOKUP($A33,Device_fits!$A$2:$A$20,Device_fits!H$2:H$20)</f>
        <v>0.84</v>
      </c>
      <c r="Y33" s="44">
        <f>IF(K33="hel",G33+F33*J33*0.5,G33)</f>
        <v>80</v>
      </c>
      <c r="Z33" s="64">
        <f>IF(L33="top",1,IFERROR(P33,1))</f>
        <v>1</v>
      </c>
      <c r="AA33" s="64">
        <f>IF(E33="head",IFERROR(1/Table2[[#This Row],[head_ratio_ctdi]],1/W33),1)</f>
        <v>1</v>
      </c>
      <c r="AB33" s="14">
        <f>IFERROR(Table2[[#This Row],[display_ratio]],Table2[[#This Row],[display ratio override]])</f>
        <v>0.84169518772038987</v>
      </c>
      <c r="AC33" s="44">
        <f>1-0.5*EXP(-Table2[[#This Row],[c_length]]*(Table2[[#This Row],[Eff. length]]))</f>
        <v>0.72965194266598787</v>
      </c>
      <c r="AD33" s="14">
        <f>Table2[[#This Row],[Coll.
(mm)]]/(Table2[[#This Row],[Coll.
(mm)]]+Table2[[#This Row],[c_penumbra]])</f>
        <v>0.8406817810826468</v>
      </c>
      <c r="AE33" s="44">
        <f ca="1">INDIRECT(ADDRESS(ROUND(I33/2,0),ROUND(H33/2,0),1,1,D33&amp;E33))</f>
        <v>1</v>
      </c>
      <c r="AF33" s="44">
        <f>1-U33*(D33-70)/140</f>
        <v>0.99335277821731804</v>
      </c>
      <c r="AG33" s="47" t="str">
        <f>IF(ISERROR(Table2[[#This Row],[top ratio]]),"Warning: no matching CTDI measurement","Local CTDI used")</f>
        <v>Local CTDI used</v>
      </c>
      <c r="AH33" s="32" t="str">
        <f>IF(AND(F33*J33&lt;(S33+F33)*(60-H33/2)/60,G33&gt;F33),"Warning: overlap possible","No overlap")</f>
        <v>No overlap</v>
      </c>
      <c r="AI33" s="15">
        <f ca="1">Table2[[#This Row],[klength]]*Table2[[#This Row],[kcoll]]*Table2[[#This Row],[ksize]]*Table2[[#This Row],[constant]]*Table2[[#This Row],[CTDIvol
(mGy)]]*Table2[[#This Row],[Pitch]]*Table2[[#This Row],[kkvp]]*Table2[[#This Row],[k_ctdi]]*Table2[[#This Row],[k_head]]*Table2[[#This Row],[k_bottom]]</f>
        <v>30.963357784936786</v>
      </c>
      <c r="AJ33" s="15" t="str">
        <f>IF(LEFT(Table2[[#This Row],[Overlap warning]],4)="Warn",Table2[[#This Row],[Predicted PSD]]/(SQRT(Table2[[#This Row],[kcoll]])),"")</f>
        <v/>
      </c>
      <c r="AK33"/>
    </row>
    <row r="34" spans="1:37" ht="16.5" thickTop="1" thickBot="1" x14ac:dyDescent="0.3">
      <c r="A34" s="41" t="s">
        <v>78</v>
      </c>
      <c r="B34" s="42" t="s">
        <v>98</v>
      </c>
      <c r="C34" s="42">
        <v>27.75</v>
      </c>
      <c r="D34" s="43">
        <v>120</v>
      </c>
      <c r="E34" s="42" t="s">
        <v>51</v>
      </c>
      <c r="F34" s="43">
        <v>20</v>
      </c>
      <c r="G34" s="43">
        <v>100</v>
      </c>
      <c r="H34" s="43">
        <v>32</v>
      </c>
      <c r="I34" s="43">
        <v>32</v>
      </c>
      <c r="J34" s="42">
        <v>1</v>
      </c>
      <c r="K34" s="42" t="s">
        <v>52</v>
      </c>
      <c r="L34" s="42" t="s">
        <v>80</v>
      </c>
      <c r="M34" s="55" cm="1">
        <f t="array" ref="M34">MAX(IF(Table2[[#This Row],[Filter]]=ctdi_input[Phantom],0.5,0)+IF(Table2[[#This Row],[Device]]=ctdi_input[scanner name],0.35,0)+IF(Table2[[#This Row],[kVp]]=ctdi_input[kVp],0.15,0)-0.005*ABS((Table2[[#This Row],[Coll.
(mm)]]-ctdi_input[nom. beam width])))</f>
        <v>0.996</v>
      </c>
      <c r="N34" s="55" cm="1">
        <f t="array" ref="N34">MATCH(Table2[[#This Row],[CTDI match closeness]],(IF(Table2[[#This Row],[Filter]]=ctdi_input[Phantom],0.5,0)+IF(Table2[[#This Row],[Device]]=ctdi_input[scanner name],0.35,0)+IF(Table2[[#This Row],[kVp]]=ctdi_input[kVp],0.15,0)-0.005*ABS((Table2[[#This Row],[Coll.
(mm)]]-ctdi_input[nom. beam width]))),0)</f>
        <v>9</v>
      </c>
      <c r="O34" s="55" cm="1">
        <f t="array" ref="O34">INDEX(ctdi_input[top ratio],Table2[[#This Row],[Match index]])</f>
        <v>1.2514439738159415</v>
      </c>
      <c r="P34" s="55" cm="1">
        <f t="array" ref="P34">INDEX(ctdi_input[bottom_ratio],Table2[[#This Row],[Match index]])</f>
        <v>0.87230769230769234</v>
      </c>
      <c r="Q34" s="55" cm="1">
        <f t="array" ref="Q34">INDEX(ctdi_input[display_ratio],Table2[[#This Row],[Match index]])</f>
        <v>0.84169518772038987</v>
      </c>
      <c r="R34" s="55" t="e" cm="1">
        <f t="array" ref="R34">INDEX(ctdi_input[Head Ratio],Table2[[#This Row],[Match index]])</f>
        <v>#N/A</v>
      </c>
      <c r="S34" s="55">
        <f>_xlfn.XLOOKUP($A34,Device_fits!$A$2:$A$20,Device_fits!C$2:C$20)</f>
        <v>3.7902146210943202</v>
      </c>
      <c r="T34" s="55">
        <f>_xlfn.XLOOKUP($A34,Device_fits!$A$2:$A$20,Device_fits!D$2:D$20)</f>
        <v>7.6862233545544499E-3</v>
      </c>
      <c r="U34" s="55">
        <f>_xlfn.XLOOKUP($A34,Device_fits!$A$2:$A$20,Device_fits!E$2:E$20)</f>
        <v>1.8612220991509498E-2</v>
      </c>
      <c r="V34" s="55">
        <f>_xlfn.XLOOKUP($A34,Device_fits!$A$2:$A$20,Device_fits!F$2:F$20)</f>
        <v>2.1756014018494199</v>
      </c>
      <c r="W34" s="55">
        <f>_xlfn.XLOOKUP($A34,Device_fits!$A$2:$A$20,Device_fits!G$2:G$20)</f>
        <v>2.1</v>
      </c>
      <c r="X34" s="55">
        <f>_xlfn.XLOOKUP($A34,Device_fits!$A$2:$A$20,Device_fits!H$2:H$20)</f>
        <v>0.84</v>
      </c>
      <c r="Y34" s="44">
        <f>IF(K34="hel",G34+F34*J34*0.5,G34)</f>
        <v>100</v>
      </c>
      <c r="Z34" s="64">
        <f>IF(L34="top",1,IFERROR(P34,1))</f>
        <v>1</v>
      </c>
      <c r="AA34" s="64">
        <f>IF(E34="head",IFERROR(1/Table2[[#This Row],[head_ratio_ctdi]],1/W34),1)</f>
        <v>1</v>
      </c>
      <c r="AB34" s="14">
        <f>IFERROR(Table2[[#This Row],[display_ratio]],Table2[[#This Row],[display ratio override]])</f>
        <v>0.84169518772038987</v>
      </c>
      <c r="AC34" s="44">
        <f>1-0.5*EXP(-Table2[[#This Row],[c_length]]*(Table2[[#This Row],[Eff. length]]))</f>
        <v>0.76817430770449935</v>
      </c>
      <c r="AD34" s="14">
        <f>Table2[[#This Row],[Coll.
(mm)]]/(Table2[[#This Row],[Coll.
(mm)]]+Table2[[#This Row],[c_penumbra]])</f>
        <v>0.8406817810826468</v>
      </c>
      <c r="AE34" s="44">
        <f ca="1">INDIRECT(ADDRESS(ROUND(I34/2,0),ROUND(H34/2,0),1,1,D34&amp;E34))</f>
        <v>1</v>
      </c>
      <c r="AF34" s="44">
        <f>1-U34*(D34-70)/140</f>
        <v>0.99335277821731804</v>
      </c>
      <c r="AG34" s="47" t="str">
        <f>IF(ISERROR(Table2[[#This Row],[top ratio]]),"Warning: no matching CTDI measurement","Local CTDI used")</f>
        <v>Local CTDI used</v>
      </c>
      <c r="AH34" s="32" t="str">
        <f>IF(AND(F34*J34&lt;(S34+F34)*(60-H34/2)/60,G34&gt;F34),"Warning: overlap possible","No overlap")</f>
        <v>No overlap</v>
      </c>
      <c r="AI34" s="15">
        <f ca="1">Table2[[#This Row],[klength]]*Table2[[#This Row],[kcoll]]*Table2[[#This Row],[ksize]]*Table2[[#This Row],[constant]]*Table2[[#This Row],[CTDIvol
(mGy)]]*Table2[[#This Row],[Pitch]]*Table2[[#This Row],[kkvp]]*Table2[[#This Row],[k_ctdi]]*Table2[[#This Row],[k_head]]*Table2[[#This Row],[k_bottom]]</f>
        <v>32.598084839936753</v>
      </c>
      <c r="AJ34" s="15" t="str">
        <f>IF(LEFT(Table2[[#This Row],[Overlap warning]],4)="Warn",Table2[[#This Row],[Predicted PSD]]/(SQRT(Table2[[#This Row],[kcoll]])),"")</f>
        <v/>
      </c>
      <c r="AK34"/>
    </row>
    <row r="35" spans="1:37" ht="16.5" thickTop="1" thickBot="1" x14ac:dyDescent="0.3">
      <c r="A35" s="41" t="s">
        <v>78</v>
      </c>
      <c r="B35" s="42" t="s">
        <v>98</v>
      </c>
      <c r="C35" s="42">
        <v>27.75</v>
      </c>
      <c r="D35" s="43">
        <v>120</v>
      </c>
      <c r="E35" s="42" t="s">
        <v>51</v>
      </c>
      <c r="F35" s="43">
        <v>20</v>
      </c>
      <c r="G35" s="43">
        <v>120</v>
      </c>
      <c r="H35" s="43">
        <v>32</v>
      </c>
      <c r="I35" s="43">
        <v>32</v>
      </c>
      <c r="J35" s="42">
        <v>1</v>
      </c>
      <c r="K35" s="42" t="s">
        <v>52</v>
      </c>
      <c r="L35" s="42" t="s">
        <v>80</v>
      </c>
      <c r="M35" s="55" cm="1">
        <f t="array" ref="M35">MAX(IF(Table2[[#This Row],[Filter]]=ctdi_input[Phantom],0.5,0)+IF(Table2[[#This Row],[Device]]=ctdi_input[scanner name],0.35,0)+IF(Table2[[#This Row],[kVp]]=ctdi_input[kVp],0.15,0)-0.005*ABS((Table2[[#This Row],[Coll.
(mm)]]-ctdi_input[nom. beam width])))</f>
        <v>0.996</v>
      </c>
      <c r="N35" s="55" cm="1">
        <f t="array" ref="N35">MATCH(Table2[[#This Row],[CTDI match closeness]],(IF(Table2[[#This Row],[Filter]]=ctdi_input[Phantom],0.5,0)+IF(Table2[[#This Row],[Device]]=ctdi_input[scanner name],0.35,0)+IF(Table2[[#This Row],[kVp]]=ctdi_input[kVp],0.15,0)-0.005*ABS((Table2[[#This Row],[Coll.
(mm)]]-ctdi_input[nom. beam width]))),0)</f>
        <v>9</v>
      </c>
      <c r="O35" s="55" cm="1">
        <f t="array" ref="O35">INDEX(ctdi_input[top ratio],Table2[[#This Row],[Match index]])</f>
        <v>1.2514439738159415</v>
      </c>
      <c r="P35" s="55" cm="1">
        <f t="array" ref="P35">INDEX(ctdi_input[bottom_ratio],Table2[[#This Row],[Match index]])</f>
        <v>0.87230769230769234</v>
      </c>
      <c r="Q35" s="55" cm="1">
        <f t="array" ref="Q35">INDEX(ctdi_input[display_ratio],Table2[[#This Row],[Match index]])</f>
        <v>0.84169518772038987</v>
      </c>
      <c r="R35" s="55" t="e" cm="1">
        <f t="array" ref="R35">INDEX(ctdi_input[Head Ratio],Table2[[#This Row],[Match index]])</f>
        <v>#N/A</v>
      </c>
      <c r="S35" s="55">
        <f>_xlfn.XLOOKUP($A35,Device_fits!$A$2:$A$20,Device_fits!C$2:C$20)</f>
        <v>3.7902146210943202</v>
      </c>
      <c r="T35" s="55">
        <f>_xlfn.XLOOKUP($A35,Device_fits!$A$2:$A$20,Device_fits!D$2:D$20)</f>
        <v>7.6862233545544499E-3</v>
      </c>
      <c r="U35" s="55">
        <f>_xlfn.XLOOKUP($A35,Device_fits!$A$2:$A$20,Device_fits!E$2:E$20)</f>
        <v>1.8612220991509498E-2</v>
      </c>
      <c r="V35" s="55">
        <f>_xlfn.XLOOKUP($A35,Device_fits!$A$2:$A$20,Device_fits!F$2:F$20)</f>
        <v>2.1756014018494199</v>
      </c>
      <c r="W35" s="55">
        <f>_xlfn.XLOOKUP($A35,Device_fits!$A$2:$A$20,Device_fits!G$2:G$20)</f>
        <v>2.1</v>
      </c>
      <c r="X35" s="55">
        <f>_xlfn.XLOOKUP($A35,Device_fits!$A$2:$A$20,Device_fits!H$2:H$20)</f>
        <v>0.84</v>
      </c>
      <c r="Y35" s="44">
        <f>IF(K35="hel",G35+F35*J35*0.5,G35)</f>
        <v>120</v>
      </c>
      <c r="Z35" s="64">
        <f>IF(L35="top",1,IFERROR(P35,1))</f>
        <v>1</v>
      </c>
      <c r="AA35" s="64">
        <f>IF(E35="head",IFERROR(1/Table2[[#This Row],[head_ratio_ctdi]],1/W35),1)</f>
        <v>1</v>
      </c>
      <c r="AB35" s="14">
        <f>IFERROR(Table2[[#This Row],[display_ratio]],Table2[[#This Row],[display ratio override]])</f>
        <v>0.84169518772038987</v>
      </c>
      <c r="AC35" s="44">
        <f>1-0.5*EXP(-Table2[[#This Row],[c_length]]*(Table2[[#This Row],[Eff. length]]))</f>
        <v>0.80120755392782772</v>
      </c>
      <c r="AD35" s="14">
        <f>Table2[[#This Row],[Coll.
(mm)]]/(Table2[[#This Row],[Coll.
(mm)]]+Table2[[#This Row],[c_penumbra]])</f>
        <v>0.8406817810826468</v>
      </c>
      <c r="AE35" s="44">
        <f ca="1">INDIRECT(ADDRESS(ROUND(I35/2,0),ROUND(H35/2,0),1,1,D35&amp;E35))</f>
        <v>1</v>
      </c>
      <c r="AF35" s="44">
        <f>1-U35*(D35-70)/140</f>
        <v>0.99335277821731804</v>
      </c>
      <c r="AG35" s="47" t="str">
        <f>IF(ISERROR(Table2[[#This Row],[top ratio]]),"Warning: no matching CTDI measurement","Local CTDI used")</f>
        <v>Local CTDI used</v>
      </c>
      <c r="AH35" s="32" t="str">
        <f>IF(AND(F35*J35&lt;(S35+F35)*(60-H35/2)/60,G35&gt;F35),"Warning: overlap possible","No overlap")</f>
        <v>No overlap</v>
      </c>
      <c r="AI35" s="15">
        <f ca="1">Table2[[#This Row],[klength]]*Table2[[#This Row],[kcoll]]*Table2[[#This Row],[ksize]]*Table2[[#This Row],[constant]]*Table2[[#This Row],[CTDIvol
(mGy)]]*Table2[[#This Row],[Pitch]]*Table2[[#This Row],[kkvp]]*Table2[[#This Row],[k_ctdi]]*Table2[[#This Row],[k_head]]*Table2[[#This Row],[k_bottom]]</f>
        <v>33.999876792787134</v>
      </c>
      <c r="AJ35" s="15" t="str">
        <f>IF(LEFT(Table2[[#This Row],[Overlap warning]],4)="Warn",Table2[[#This Row],[Predicted PSD]]/(SQRT(Table2[[#This Row],[kcoll]])),"")</f>
        <v/>
      </c>
      <c r="AK35"/>
    </row>
    <row r="36" spans="1:37" ht="16.5" thickTop="1" thickBot="1" x14ac:dyDescent="0.3">
      <c r="A36" s="12" t="s">
        <v>77</v>
      </c>
      <c r="B36" s="42" t="s">
        <v>114</v>
      </c>
      <c r="C36" s="16">
        <v>21.75</v>
      </c>
      <c r="D36" s="13">
        <v>120</v>
      </c>
      <c r="E36" s="42" t="s">
        <v>51</v>
      </c>
      <c r="F36" s="13">
        <v>40</v>
      </c>
      <c r="G36" s="13">
        <v>40</v>
      </c>
      <c r="H36" s="13">
        <v>16</v>
      </c>
      <c r="I36" s="13">
        <v>16</v>
      </c>
      <c r="J36" s="42">
        <v>1</v>
      </c>
      <c r="K36" s="42" t="s">
        <v>52</v>
      </c>
      <c r="L36" s="42" t="s">
        <v>80</v>
      </c>
      <c r="M36" s="55" cm="1">
        <f t="array" ref="M36">MAX(IF(Table2[[#This Row],[Filter]]=ctdi_input[Phantom],0.5,0)+IF(Table2[[#This Row],[Device]]=ctdi_input[scanner name],0.35,0)+IF(Table2[[#This Row],[kVp]]=ctdi_input[kVp],0.15,0)-0.005*ABS((Table2[[#This Row],[Coll.
(mm)]]-ctdi_input[nom. beam width])))</f>
        <v>0.85</v>
      </c>
      <c r="N36" s="55" cm="1">
        <f t="array" ref="N36">MATCH(Table2[[#This Row],[CTDI match closeness]],(IF(Table2[[#This Row],[Filter]]=ctdi_input[Phantom],0.5,0)+IF(Table2[[#This Row],[Device]]=ctdi_input[scanner name],0.35,0)+IF(Table2[[#This Row],[kVp]]=ctdi_input[kVp],0.15,0)-0.005*ABS((Table2[[#This Row],[Coll.
(mm)]]-ctdi_input[nom. beam width]))),0)</f>
        <v>7</v>
      </c>
      <c r="O36" s="55" cm="1">
        <f t="array" ref="O36">INDEX(ctdi_input[top ratio],Table2[[#This Row],[Match index]])</f>
        <v>1.2526872829502234</v>
      </c>
      <c r="P36" s="55" cm="1">
        <f t="array" ref="P36">INDEX(ctdi_input[bottom_ratio],Table2[[#This Row],[Match index]])</f>
        <v>0.8803960396039604</v>
      </c>
      <c r="Q36" s="55" cm="1">
        <f t="array" ref="Q36">INDEX(ctdi_input[display_ratio],Table2[[#This Row],[Match index]])</f>
        <v>1.0608771929824561</v>
      </c>
      <c r="R36" s="55" t="e" cm="1">
        <f t="array" ref="R36">INDEX(ctdi_input[Head Ratio],Table2[[#This Row],[Match index]])</f>
        <v>#N/A</v>
      </c>
      <c r="S36" s="55">
        <f>_xlfn.XLOOKUP($A36,Device_fits!$A$2:$A$20,Device_fits!C$2:C$20)</f>
        <v>3.7902146210943202</v>
      </c>
      <c r="T36" s="55">
        <f>_xlfn.XLOOKUP($A36,Device_fits!$A$2:$A$20,Device_fits!D$2:D$20)</f>
        <v>7.6862233545544499E-3</v>
      </c>
      <c r="U36" s="55">
        <f>_xlfn.XLOOKUP($A36,Device_fits!$A$2:$A$20,Device_fits!E$2:E$20)</f>
        <v>1.8612220991509498E-2</v>
      </c>
      <c r="V36" s="55">
        <f>_xlfn.XLOOKUP($A36,Device_fits!$A$2:$A$20,Device_fits!F$2:F$20)</f>
        <v>2.1756014018494199</v>
      </c>
      <c r="W36" s="55">
        <f>_xlfn.XLOOKUP($A36,Device_fits!$A$2:$A$20,Device_fits!G$2:G$20)</f>
        <v>2.2599999999999998</v>
      </c>
      <c r="X36" s="55">
        <f>_xlfn.XLOOKUP($A36,Device_fits!$A$2:$A$20,Device_fits!H$2:H$20)</f>
        <v>1</v>
      </c>
      <c r="Y36" s="14">
        <f>IF(K36="hel",G36+F36*J36*0.5,G36)</f>
        <v>40</v>
      </c>
      <c r="Z36" s="49">
        <f>IF(L36="top",1,IFERROR(P36,1))</f>
        <v>1</v>
      </c>
      <c r="AA36" s="49">
        <f>IF(E36="head",IFERROR(1/Table2[[#This Row],[head_ratio_ctdi]],1/W36),1)</f>
        <v>1</v>
      </c>
      <c r="AB36" s="50">
        <f>IFERROR(Table2[[#This Row],[display_ratio]],Table2[[#This Row],[display ratio override]])</f>
        <v>1.0608771929824561</v>
      </c>
      <c r="AC36" s="14">
        <f>1-0.5*EXP(-Table2[[#This Row],[c_length]]*(Table2[[#This Row],[Eff. length]]))</f>
        <v>0.6323397918362581</v>
      </c>
      <c r="AD36" s="14">
        <f>Table2[[#This Row],[Coll.
(mm)]]/(Table2[[#This Row],[Coll.
(mm)]]+Table2[[#This Row],[c_penumbra]])</f>
        <v>0.91344608255771087</v>
      </c>
      <c r="AE36" s="14">
        <f ca="1">INDIRECT(ADDRESS(ROUND(I36/2,0),ROUND(H36/2,0),1,1,D36&amp;E36))</f>
        <v>1.5298055957743402</v>
      </c>
      <c r="AF36" s="14">
        <f>1-U36*(D36-70)/140</f>
        <v>0.99335277821731804</v>
      </c>
      <c r="AG36" s="47" t="str">
        <f>IF(ISERROR(Table2[[#This Row],[top ratio]]),"Warning: no matching CTDI measurement","Local CTDI used")</f>
        <v>Local CTDI used</v>
      </c>
      <c r="AH36" s="32" t="str">
        <f>IF(AND(F36*J36&lt;(S36+F36)*(60-H36/2)/60,G36&gt;F36),"Warning: overlap possible","No overlap")</f>
        <v>No overlap</v>
      </c>
      <c r="AI36" s="15">
        <f ca="1">Table2[[#This Row],[klength]]*Table2[[#This Row],[kcoll]]*Table2[[#This Row],[ksize]]*Table2[[#This Row],[constant]]*Table2[[#This Row],[CTDIvol
(mGy)]]*Table2[[#This Row],[Pitch]]*Table2[[#This Row],[kkvp]]*Table2[[#This Row],[k_ctdi]]*Table2[[#This Row],[k_head]]*Table2[[#This Row],[k_bottom]]</f>
        <v>44.063286843625249</v>
      </c>
      <c r="AJ36" s="15" t="str">
        <f>IF(LEFT(Table2[[#This Row],[Overlap warning]],4)="Warn",Table2[[#This Row],[Predicted PSD]]/(SQRT(Table2[[#This Row],[kcoll]])),"")</f>
        <v/>
      </c>
      <c r="AK36"/>
    </row>
    <row r="37" spans="1:37" ht="16.5" thickTop="1" thickBot="1" x14ac:dyDescent="0.3">
      <c r="A37" s="12" t="s">
        <v>77</v>
      </c>
      <c r="B37" s="42" t="s">
        <v>114</v>
      </c>
      <c r="C37" s="16">
        <v>23.45</v>
      </c>
      <c r="D37" s="13">
        <v>120</v>
      </c>
      <c r="E37" s="42" t="s">
        <v>51</v>
      </c>
      <c r="F37" s="13">
        <v>20</v>
      </c>
      <c r="G37" s="13">
        <v>40</v>
      </c>
      <c r="H37" s="13">
        <v>16</v>
      </c>
      <c r="I37" s="13">
        <v>16</v>
      </c>
      <c r="J37" s="42">
        <v>1</v>
      </c>
      <c r="K37" s="42" t="s">
        <v>52</v>
      </c>
      <c r="L37" s="42" t="s">
        <v>80</v>
      </c>
      <c r="M37" s="55" cm="1">
        <f t="array" ref="M37">MAX(IF(Table2[[#This Row],[Filter]]=ctdi_input[Phantom],0.5,0)+IF(Table2[[#This Row],[Device]]=ctdi_input[scanner name],0.35,0)+IF(Table2[[#This Row],[kVp]]=ctdi_input[kVp],0.15,0)-0.005*ABS((Table2[[#This Row],[Coll.
(mm)]]-ctdi_input[nom. beam width])))</f>
        <v>0.95</v>
      </c>
      <c r="N37" s="55" cm="1">
        <f t="array" ref="N37">MATCH(Table2[[#This Row],[CTDI match closeness]],(IF(Table2[[#This Row],[Filter]]=ctdi_input[Phantom],0.5,0)+IF(Table2[[#This Row],[Device]]=ctdi_input[scanner name],0.35,0)+IF(Table2[[#This Row],[kVp]]=ctdi_input[kVp],0.15,0)-0.005*ABS((Table2[[#This Row],[Coll.
(mm)]]-ctdi_input[nom. beam width]))),0)</f>
        <v>7</v>
      </c>
      <c r="O37" s="55" cm="1">
        <f t="array" ref="O37">INDEX(ctdi_input[top ratio],Table2[[#This Row],[Match index]])</f>
        <v>1.2526872829502234</v>
      </c>
      <c r="P37" s="55" cm="1">
        <f t="array" ref="P37">INDEX(ctdi_input[bottom_ratio],Table2[[#This Row],[Match index]])</f>
        <v>0.8803960396039604</v>
      </c>
      <c r="Q37" s="55" cm="1">
        <f t="array" ref="Q37">INDEX(ctdi_input[display_ratio],Table2[[#This Row],[Match index]])</f>
        <v>1.0608771929824561</v>
      </c>
      <c r="R37" s="55" t="e" cm="1">
        <f t="array" ref="R37">INDEX(ctdi_input[Head Ratio],Table2[[#This Row],[Match index]])</f>
        <v>#N/A</v>
      </c>
      <c r="S37" s="55">
        <f>_xlfn.XLOOKUP($A37,Device_fits!$A$2:$A$20,Device_fits!C$2:C$20)</f>
        <v>3.7902146210943202</v>
      </c>
      <c r="T37" s="55">
        <f>_xlfn.XLOOKUP($A37,Device_fits!$A$2:$A$20,Device_fits!D$2:D$20)</f>
        <v>7.6862233545544499E-3</v>
      </c>
      <c r="U37" s="55">
        <f>_xlfn.XLOOKUP($A37,Device_fits!$A$2:$A$20,Device_fits!E$2:E$20)</f>
        <v>1.8612220991509498E-2</v>
      </c>
      <c r="V37" s="55">
        <f>_xlfn.XLOOKUP($A37,Device_fits!$A$2:$A$20,Device_fits!F$2:F$20)</f>
        <v>2.1756014018494199</v>
      </c>
      <c r="W37" s="55">
        <f>_xlfn.XLOOKUP($A37,Device_fits!$A$2:$A$20,Device_fits!G$2:G$20)</f>
        <v>2.2599999999999998</v>
      </c>
      <c r="X37" s="55">
        <f>_xlfn.XLOOKUP($A37,Device_fits!$A$2:$A$20,Device_fits!H$2:H$20)</f>
        <v>1</v>
      </c>
      <c r="Y37" s="14">
        <f>IF(K37="hel",G37+F37*J37*0.5,G37)</f>
        <v>40</v>
      </c>
      <c r="Z37" s="49">
        <f>IF(L37="top",1,IFERROR(P37,1))</f>
        <v>1</v>
      </c>
      <c r="AA37" s="49">
        <f>IF(E37="head",IFERROR(1/Table2[[#This Row],[head_ratio_ctdi]],1/W37),1)</f>
        <v>1</v>
      </c>
      <c r="AB37" s="50">
        <f>IFERROR(Table2[[#This Row],[display_ratio]],Table2[[#This Row],[display ratio override]])</f>
        <v>1.0608771929824561</v>
      </c>
      <c r="AC37" s="14">
        <f>1-0.5*EXP(-Table2[[#This Row],[c_length]]*(Table2[[#This Row],[Eff. length]]))</f>
        <v>0.6323397918362581</v>
      </c>
      <c r="AD37" s="14">
        <f>Table2[[#This Row],[Coll.
(mm)]]/(Table2[[#This Row],[Coll.
(mm)]]+Table2[[#This Row],[c_penumbra]])</f>
        <v>0.8406817810826468</v>
      </c>
      <c r="AE37" s="14">
        <f ca="1">INDIRECT(ADDRESS(ROUND(I37/2,0),ROUND(H37/2,0),1,1,D37&amp;E37))</f>
        <v>1.5298055957743402</v>
      </c>
      <c r="AF37" s="14">
        <f>1-U37*(D37-70)/140</f>
        <v>0.99335277821731804</v>
      </c>
      <c r="AG37" s="47" t="str">
        <f>IF(ISERROR(Table2[[#This Row],[top ratio]]),"Warning: no matching CTDI measurement","Local CTDI used")</f>
        <v>Local CTDI used</v>
      </c>
      <c r="AH37" s="32" t="str">
        <f>IF(AND(F37*J37&lt;(S37+F37)*(60-H37/2)/60,G37&gt;F37),"Warning: overlap possible","No overlap")</f>
        <v>Warning: overlap possible</v>
      </c>
      <c r="AI37" s="15">
        <f ca="1">Table2[[#This Row],[klength]]*Table2[[#This Row],[kcoll]]*Table2[[#This Row],[ksize]]*Table2[[#This Row],[constant]]*Table2[[#This Row],[CTDIvol
(mGy)]]*Table2[[#This Row],[Pitch]]*Table2[[#This Row],[kkvp]]*Table2[[#This Row],[k_ctdi]]*Table2[[#This Row],[k_head]]*Table2[[#This Row],[k_bottom]]</f>
        <v>43.722923546323869</v>
      </c>
      <c r="AJ37" s="15">
        <f ca="1">IF(LEFT(Table2[[#This Row],[Overlap warning]],4)="Warn",Table2[[#This Row],[Predicted PSD]]/(SQRT(Table2[[#This Row],[kcoll]])),"")</f>
        <v>47.686272439377184</v>
      </c>
      <c r="AK37"/>
    </row>
    <row r="38" spans="1:37" ht="16.5" thickTop="1" thickBot="1" x14ac:dyDescent="0.3">
      <c r="A38" s="12" t="s">
        <v>77</v>
      </c>
      <c r="B38" s="42" t="s">
        <v>114</v>
      </c>
      <c r="C38" s="16">
        <v>21.2</v>
      </c>
      <c r="D38" s="13">
        <v>120</v>
      </c>
      <c r="E38" s="42" t="s">
        <v>51</v>
      </c>
      <c r="F38" s="13">
        <v>10</v>
      </c>
      <c r="G38" s="13">
        <v>40</v>
      </c>
      <c r="H38" s="13">
        <v>16</v>
      </c>
      <c r="I38" s="13">
        <v>16</v>
      </c>
      <c r="J38" s="42">
        <v>1</v>
      </c>
      <c r="K38" s="42" t="s">
        <v>52</v>
      </c>
      <c r="L38" s="42" t="s">
        <v>80</v>
      </c>
      <c r="M38" s="55" cm="1">
        <f t="array" ref="M38">MAX(IF(Table2[[#This Row],[Filter]]=ctdi_input[Phantom],0.5,0)+IF(Table2[[#This Row],[Device]]=ctdi_input[scanner name],0.35,0)+IF(Table2[[#This Row],[kVp]]=ctdi_input[kVp],0.15,0)-0.005*ABS((Table2[[#This Row],[Coll.
(mm)]]-ctdi_input[nom. beam width])))</f>
        <v>1</v>
      </c>
      <c r="N38" s="55" cm="1">
        <f t="array" ref="N38">MATCH(Table2[[#This Row],[CTDI match closeness]],(IF(Table2[[#This Row],[Filter]]=ctdi_input[Phantom],0.5,0)+IF(Table2[[#This Row],[Device]]=ctdi_input[scanner name],0.35,0)+IF(Table2[[#This Row],[kVp]]=ctdi_input[kVp],0.15,0)-0.005*ABS((Table2[[#This Row],[Coll.
(mm)]]-ctdi_input[nom. beam width]))),0)</f>
        <v>7</v>
      </c>
      <c r="O38" s="55" cm="1">
        <f t="array" ref="O38">INDEX(ctdi_input[top ratio],Table2[[#This Row],[Match index]])</f>
        <v>1.2526872829502234</v>
      </c>
      <c r="P38" s="55" cm="1">
        <f t="array" ref="P38">INDEX(ctdi_input[bottom_ratio],Table2[[#This Row],[Match index]])</f>
        <v>0.8803960396039604</v>
      </c>
      <c r="Q38" s="55" cm="1">
        <f t="array" ref="Q38">INDEX(ctdi_input[display_ratio],Table2[[#This Row],[Match index]])</f>
        <v>1.0608771929824561</v>
      </c>
      <c r="R38" s="55" t="e" cm="1">
        <f t="array" ref="R38">INDEX(ctdi_input[Head Ratio],Table2[[#This Row],[Match index]])</f>
        <v>#N/A</v>
      </c>
      <c r="S38" s="55">
        <f>_xlfn.XLOOKUP($A38,Device_fits!$A$2:$A$20,Device_fits!C$2:C$20)</f>
        <v>3.7902146210943202</v>
      </c>
      <c r="T38" s="55">
        <f>_xlfn.XLOOKUP($A38,Device_fits!$A$2:$A$20,Device_fits!D$2:D$20)</f>
        <v>7.6862233545544499E-3</v>
      </c>
      <c r="U38" s="55">
        <f>_xlfn.XLOOKUP($A38,Device_fits!$A$2:$A$20,Device_fits!E$2:E$20)</f>
        <v>1.8612220991509498E-2</v>
      </c>
      <c r="V38" s="55">
        <f>_xlfn.XLOOKUP($A38,Device_fits!$A$2:$A$20,Device_fits!F$2:F$20)</f>
        <v>2.1756014018494199</v>
      </c>
      <c r="W38" s="55">
        <f>_xlfn.XLOOKUP($A38,Device_fits!$A$2:$A$20,Device_fits!G$2:G$20)</f>
        <v>2.2599999999999998</v>
      </c>
      <c r="X38" s="55">
        <f>_xlfn.XLOOKUP($A38,Device_fits!$A$2:$A$20,Device_fits!H$2:H$20)</f>
        <v>1</v>
      </c>
      <c r="Y38" s="14">
        <f>IF(K38="hel",G38+F38*J38*0.5,G38)</f>
        <v>40</v>
      </c>
      <c r="Z38" s="49">
        <f>IF(L38="top",1,IFERROR(P38,1))</f>
        <v>1</v>
      </c>
      <c r="AA38" s="49">
        <f>IF(E38="head",IFERROR(1/Table2[[#This Row],[head_ratio_ctdi]],1/W38),1)</f>
        <v>1</v>
      </c>
      <c r="AB38" s="50">
        <f>IFERROR(Table2[[#This Row],[display_ratio]],Table2[[#This Row],[display ratio override]])</f>
        <v>1.0608771929824561</v>
      </c>
      <c r="AC38" s="14">
        <f>1-0.5*EXP(-Table2[[#This Row],[c_length]]*(Table2[[#This Row],[Eff. length]]))</f>
        <v>0.6323397918362581</v>
      </c>
      <c r="AD38" s="14">
        <f>Table2[[#This Row],[Coll.
(mm)]]/(Table2[[#This Row],[Coll.
(mm)]]+Table2[[#This Row],[c_penumbra]])</f>
        <v>0.72515187578759033</v>
      </c>
      <c r="AE38" s="14">
        <f ca="1">INDIRECT(ADDRESS(ROUND(I38/2,0),ROUND(H38/2,0),1,1,D38&amp;E38))</f>
        <v>1.5298055957743402</v>
      </c>
      <c r="AF38" s="14">
        <f>1-U38*(D38-70)/140</f>
        <v>0.99335277821731804</v>
      </c>
      <c r="AG38" s="47" t="str">
        <f>IF(ISERROR(Table2[[#This Row],[top ratio]]),"Warning: no matching CTDI measurement","Local CTDI used")</f>
        <v>Local CTDI used</v>
      </c>
      <c r="AH38" s="32" t="str">
        <f>IF(AND(F38*J38&lt;(S38+F38)*(60-H38/2)/60,G38&gt;F38),"Warning: overlap possible","No overlap")</f>
        <v>Warning: overlap possible</v>
      </c>
      <c r="AI38" s="15">
        <f ca="1">Table2[[#This Row],[klength]]*Table2[[#This Row],[kcoll]]*Table2[[#This Row],[ksize]]*Table2[[#This Row],[constant]]*Table2[[#This Row],[CTDIvol
(mGy)]]*Table2[[#This Row],[Pitch]]*Table2[[#This Row],[kkvp]]*Table2[[#This Row],[k_ctdi]]*Table2[[#This Row],[k_head]]*Table2[[#This Row],[k_bottom]]</f>
        <v>34.095694919023238</v>
      </c>
      <c r="AJ38" s="15">
        <f ca="1">IF(LEFT(Table2[[#This Row],[Overlap warning]],4)="Warn",Table2[[#This Row],[Predicted PSD]]/(SQRT(Table2[[#This Row],[kcoll]])),"")</f>
        <v>40.039169349747596</v>
      </c>
      <c r="AK38"/>
    </row>
    <row r="39" spans="1:37" ht="16.5" thickTop="1" thickBot="1" x14ac:dyDescent="0.3">
      <c r="A39" s="41" t="s">
        <v>77</v>
      </c>
      <c r="B39" s="42" t="s">
        <v>114</v>
      </c>
      <c r="C39" s="42">
        <v>21.75</v>
      </c>
      <c r="D39" s="43">
        <v>120</v>
      </c>
      <c r="E39" s="42" t="s">
        <v>51</v>
      </c>
      <c r="F39" s="43">
        <v>40</v>
      </c>
      <c r="G39" s="43">
        <v>120</v>
      </c>
      <c r="H39" s="13">
        <v>16</v>
      </c>
      <c r="I39" s="13">
        <v>16</v>
      </c>
      <c r="J39" s="42">
        <v>1</v>
      </c>
      <c r="K39" s="42" t="s">
        <v>52</v>
      </c>
      <c r="L39" s="42" t="s">
        <v>80</v>
      </c>
      <c r="M39" s="55" cm="1">
        <f t="array" ref="M39">MAX(IF(Table2[[#This Row],[Filter]]=ctdi_input[Phantom],0.5,0)+IF(Table2[[#This Row],[Device]]=ctdi_input[scanner name],0.35,0)+IF(Table2[[#This Row],[kVp]]=ctdi_input[kVp],0.15,0)-0.005*ABS((Table2[[#This Row],[Coll.
(mm)]]-ctdi_input[nom. beam width])))</f>
        <v>0.85</v>
      </c>
      <c r="N39" s="55" cm="1">
        <f t="array" ref="N39">MATCH(Table2[[#This Row],[CTDI match closeness]],(IF(Table2[[#This Row],[Filter]]=ctdi_input[Phantom],0.5,0)+IF(Table2[[#This Row],[Device]]=ctdi_input[scanner name],0.35,0)+IF(Table2[[#This Row],[kVp]]=ctdi_input[kVp],0.15,0)-0.005*ABS((Table2[[#This Row],[Coll.
(mm)]]-ctdi_input[nom. beam width]))),0)</f>
        <v>7</v>
      </c>
      <c r="O39" s="55" cm="1">
        <f t="array" ref="O39">INDEX(ctdi_input[top ratio],Table2[[#This Row],[Match index]])</f>
        <v>1.2526872829502234</v>
      </c>
      <c r="P39" s="55" cm="1">
        <f t="array" ref="P39">INDEX(ctdi_input[bottom_ratio],Table2[[#This Row],[Match index]])</f>
        <v>0.8803960396039604</v>
      </c>
      <c r="Q39" s="55" cm="1">
        <f t="array" ref="Q39">INDEX(ctdi_input[display_ratio],Table2[[#This Row],[Match index]])</f>
        <v>1.0608771929824561</v>
      </c>
      <c r="R39" s="55" t="e" cm="1">
        <f t="array" ref="R39">INDEX(ctdi_input[Head Ratio],Table2[[#This Row],[Match index]])</f>
        <v>#N/A</v>
      </c>
      <c r="S39" s="55">
        <f>_xlfn.XLOOKUP($A39,Device_fits!$A$2:$A$20,Device_fits!C$2:C$20)</f>
        <v>3.7902146210943202</v>
      </c>
      <c r="T39" s="55">
        <f>_xlfn.XLOOKUP($A39,Device_fits!$A$2:$A$20,Device_fits!D$2:D$20)</f>
        <v>7.6862233545544499E-3</v>
      </c>
      <c r="U39" s="55">
        <f>_xlfn.XLOOKUP($A39,Device_fits!$A$2:$A$20,Device_fits!E$2:E$20)</f>
        <v>1.8612220991509498E-2</v>
      </c>
      <c r="V39" s="55">
        <f>_xlfn.XLOOKUP($A39,Device_fits!$A$2:$A$20,Device_fits!F$2:F$20)</f>
        <v>2.1756014018494199</v>
      </c>
      <c r="W39" s="55">
        <f>_xlfn.XLOOKUP($A39,Device_fits!$A$2:$A$20,Device_fits!G$2:G$20)</f>
        <v>2.2599999999999998</v>
      </c>
      <c r="X39" s="55">
        <f>_xlfn.XLOOKUP($A39,Device_fits!$A$2:$A$20,Device_fits!H$2:H$20)</f>
        <v>1</v>
      </c>
      <c r="Y39" s="44">
        <f>IF(K39="hel",G39+F39*J39*0.5,G39)</f>
        <v>120</v>
      </c>
      <c r="Z39" s="51">
        <f>IF(L39="top",1,IFERROR(P39,1))</f>
        <v>1</v>
      </c>
      <c r="AA39" s="51">
        <f>IF(E39="head",IFERROR(1/Table2[[#This Row],[head_ratio_ctdi]],1/W39),1)</f>
        <v>1</v>
      </c>
      <c r="AB39" s="52">
        <f>IFERROR(Table2[[#This Row],[display_ratio]],Table2[[#This Row],[display ratio override]])</f>
        <v>1.0608771929824561</v>
      </c>
      <c r="AC39" s="44">
        <f>1-0.5*EXP(-Table2[[#This Row],[c_length]]*(Table2[[#This Row],[Eff. length]]))</f>
        <v>0.80120755392782772</v>
      </c>
      <c r="AD39" s="14">
        <f>Table2[[#This Row],[Coll.
(mm)]]/(Table2[[#This Row],[Coll.
(mm)]]+Table2[[#This Row],[c_penumbra]])</f>
        <v>0.91344608255771087</v>
      </c>
      <c r="AE39" s="44">
        <f ca="1">INDIRECT(ADDRESS(ROUND(I39/2,0),ROUND(H39/2,0),1,1,D39&amp;E39))</f>
        <v>1.5298055957743402</v>
      </c>
      <c r="AF39" s="44">
        <f>1-U39*(D39-70)/140</f>
        <v>0.99335277821731804</v>
      </c>
      <c r="AG39" s="48" t="str">
        <f>IF(ISERROR(Table2[[#This Row],[top ratio]]),"Warning: no matching CTDI measurement","Local CTDI used")</f>
        <v>Local CTDI used</v>
      </c>
      <c r="AH39" s="45" t="str">
        <f>IF(AND(F39*J39&lt;(S39+F39)*(60-H39/2)/60,G39&gt;F39),"Warning: overlap possible","No overlap")</f>
        <v>No overlap</v>
      </c>
      <c r="AI39" s="46">
        <f ca="1">Table2[[#This Row],[klength]]*Table2[[#This Row],[kcoll]]*Table2[[#This Row],[ksize]]*Table2[[#This Row],[constant]]*Table2[[#This Row],[CTDIvol
(mGy)]]*Table2[[#This Row],[Pitch]]*Table2[[#This Row],[kkvp]]*Table2[[#This Row],[k_ctdi]]*Table2[[#This Row],[k_head]]*Table2[[#This Row],[k_bottom]]</f>
        <v>55.830486592472752</v>
      </c>
      <c r="AJ39" s="15" t="str">
        <f>IF(LEFT(Table2[[#This Row],[Overlap warning]],4)="Warn",Table2[[#This Row],[Predicted PSD]]/(SQRT(Table2[[#This Row],[kcoll]])),"")</f>
        <v/>
      </c>
      <c r="AK39"/>
    </row>
    <row r="40" spans="1:37" ht="16.5" thickTop="1" thickBot="1" x14ac:dyDescent="0.3">
      <c r="A40" s="41" t="s">
        <v>77</v>
      </c>
      <c r="B40" s="42" t="s">
        <v>114</v>
      </c>
      <c r="C40" s="42">
        <v>17.399999999999999</v>
      </c>
      <c r="D40" s="43">
        <v>120</v>
      </c>
      <c r="E40" s="42" t="s">
        <v>51</v>
      </c>
      <c r="F40" s="43">
        <v>40</v>
      </c>
      <c r="G40" s="43">
        <v>40</v>
      </c>
      <c r="H40" s="13">
        <v>16</v>
      </c>
      <c r="I40" s="13">
        <v>16</v>
      </c>
      <c r="J40" s="42">
        <v>1</v>
      </c>
      <c r="K40" s="42" t="s">
        <v>52</v>
      </c>
      <c r="L40" s="42" t="s">
        <v>80</v>
      </c>
      <c r="M40" s="55" cm="1">
        <f t="array" ref="M40">MAX(IF(Table2[[#This Row],[Filter]]=ctdi_input[Phantom],0.5,0)+IF(Table2[[#This Row],[Device]]=ctdi_input[scanner name],0.35,0)+IF(Table2[[#This Row],[kVp]]=ctdi_input[kVp],0.15,0)-0.005*ABS((Table2[[#This Row],[Coll.
(mm)]]-ctdi_input[nom. beam width])))</f>
        <v>0.85</v>
      </c>
      <c r="N40" s="55" cm="1">
        <f t="array" ref="N40">MATCH(Table2[[#This Row],[CTDI match closeness]],(IF(Table2[[#This Row],[Filter]]=ctdi_input[Phantom],0.5,0)+IF(Table2[[#This Row],[Device]]=ctdi_input[scanner name],0.35,0)+IF(Table2[[#This Row],[kVp]]=ctdi_input[kVp],0.15,0)-0.005*ABS((Table2[[#This Row],[Coll.
(mm)]]-ctdi_input[nom. beam width]))),0)</f>
        <v>7</v>
      </c>
      <c r="O40" s="55" cm="1">
        <f t="array" ref="O40">INDEX(ctdi_input[top ratio],Table2[[#This Row],[Match index]])</f>
        <v>1.2526872829502234</v>
      </c>
      <c r="P40" s="55" cm="1">
        <f t="array" ref="P40">INDEX(ctdi_input[bottom_ratio],Table2[[#This Row],[Match index]])</f>
        <v>0.8803960396039604</v>
      </c>
      <c r="Q40" s="55" cm="1">
        <f t="array" ref="Q40">INDEX(ctdi_input[display_ratio],Table2[[#This Row],[Match index]])</f>
        <v>1.0608771929824561</v>
      </c>
      <c r="R40" s="55" t="e" cm="1">
        <f t="array" ref="R40">INDEX(ctdi_input[Head Ratio],Table2[[#This Row],[Match index]])</f>
        <v>#N/A</v>
      </c>
      <c r="S40" s="55">
        <f>_xlfn.XLOOKUP($A40,Device_fits!$A$2:$A$20,Device_fits!C$2:C$20)</f>
        <v>3.7902146210943202</v>
      </c>
      <c r="T40" s="55">
        <f>_xlfn.XLOOKUP($A40,Device_fits!$A$2:$A$20,Device_fits!D$2:D$20)</f>
        <v>7.6862233545544499E-3</v>
      </c>
      <c r="U40" s="55">
        <f>_xlfn.XLOOKUP($A40,Device_fits!$A$2:$A$20,Device_fits!E$2:E$20)</f>
        <v>1.8612220991509498E-2</v>
      </c>
      <c r="V40" s="55">
        <f>_xlfn.XLOOKUP($A40,Device_fits!$A$2:$A$20,Device_fits!F$2:F$20)</f>
        <v>2.1756014018494199</v>
      </c>
      <c r="W40" s="55">
        <f>_xlfn.XLOOKUP($A40,Device_fits!$A$2:$A$20,Device_fits!G$2:G$20)</f>
        <v>2.2599999999999998</v>
      </c>
      <c r="X40" s="55">
        <f>_xlfn.XLOOKUP($A40,Device_fits!$A$2:$A$20,Device_fits!H$2:H$20)</f>
        <v>1</v>
      </c>
      <c r="Y40" s="44">
        <f>IF(K40="hel",G40+F40*J40*0.5,G40)</f>
        <v>40</v>
      </c>
      <c r="Z40" s="51">
        <f>IF(L40="top",1,IFERROR(P40,1))</f>
        <v>1</v>
      </c>
      <c r="AA40" s="51">
        <f>IF(E40="head",IFERROR(1/Table2[[#This Row],[head_ratio_ctdi]],1/W40),1)</f>
        <v>1</v>
      </c>
      <c r="AB40" s="52">
        <f>IFERROR(Table2[[#This Row],[display_ratio]],Table2[[#This Row],[display ratio override]])</f>
        <v>1.0608771929824561</v>
      </c>
      <c r="AC40" s="44">
        <f>1-0.5*EXP(-Table2[[#This Row],[c_length]]*(Table2[[#This Row],[Eff. length]]))</f>
        <v>0.6323397918362581</v>
      </c>
      <c r="AD40" s="14">
        <f>Table2[[#This Row],[Coll.
(mm)]]/(Table2[[#This Row],[Coll.
(mm)]]+Table2[[#This Row],[c_penumbra]])</f>
        <v>0.91344608255771087</v>
      </c>
      <c r="AE40" s="44">
        <f ca="1">INDIRECT(ADDRESS(ROUND(I40/2,0),ROUND(H40/2,0),1,1,D40&amp;E40))</f>
        <v>1.5298055957743402</v>
      </c>
      <c r="AF40" s="44">
        <f>1-U40*(D40-70)/140</f>
        <v>0.99335277821731804</v>
      </c>
      <c r="AG40" s="47" t="str">
        <f>IF(ISERROR(Table2[[#This Row],[top ratio]]),"Warning: no matching CTDI measurement","Local CTDI used")</f>
        <v>Local CTDI used</v>
      </c>
      <c r="AH40" s="32" t="str">
        <f>IF(AND(F40*J40&lt;(S40+F40)*(60-H40/2)/60,G40&gt;F40),"Warning: overlap possible","No overlap")</f>
        <v>No overlap</v>
      </c>
      <c r="AI40" s="46">
        <f ca="1">Table2[[#This Row],[klength]]*Table2[[#This Row],[kcoll]]*Table2[[#This Row],[ksize]]*Table2[[#This Row],[constant]]*Table2[[#This Row],[CTDIvol
(mGy)]]*Table2[[#This Row],[Pitch]]*Table2[[#This Row],[kkvp]]*Table2[[#This Row],[k_ctdi]]*Table2[[#This Row],[k_head]]*Table2[[#This Row],[k_bottom]]</f>
        <v>35.250629474900194</v>
      </c>
      <c r="AJ40" s="15" t="str">
        <f>IF(LEFT(Table2[[#This Row],[Overlap warning]],4)="Warn",Table2[[#This Row],[Predicted PSD]]/(SQRT(Table2[[#This Row],[kcoll]])),"")</f>
        <v/>
      </c>
      <c r="AK40"/>
    </row>
    <row r="41" spans="1:37" ht="16.5" thickTop="1" thickBot="1" x14ac:dyDescent="0.3">
      <c r="A41" s="41" t="s">
        <v>77</v>
      </c>
      <c r="B41" s="42" t="s">
        <v>114</v>
      </c>
      <c r="C41" s="42">
        <v>17.399999999999999</v>
      </c>
      <c r="D41" s="43">
        <v>120</v>
      </c>
      <c r="E41" s="42" t="s">
        <v>51</v>
      </c>
      <c r="F41" s="43">
        <v>40</v>
      </c>
      <c r="G41" s="43">
        <v>40</v>
      </c>
      <c r="H41" s="13">
        <v>16</v>
      </c>
      <c r="I41" s="13">
        <v>16</v>
      </c>
      <c r="J41" s="42">
        <v>1</v>
      </c>
      <c r="K41" s="42" t="s">
        <v>52</v>
      </c>
      <c r="L41" s="42" t="s">
        <v>80</v>
      </c>
      <c r="M41" s="55" cm="1">
        <f t="array" ref="M41">MAX(IF(Table2[[#This Row],[Filter]]=ctdi_input[Phantom],0.5,0)+IF(Table2[[#This Row],[Device]]=ctdi_input[scanner name],0.35,0)+IF(Table2[[#This Row],[kVp]]=ctdi_input[kVp],0.15,0)-0.005*ABS((Table2[[#This Row],[Coll.
(mm)]]-ctdi_input[nom. beam width])))</f>
        <v>0.85</v>
      </c>
      <c r="N41" s="55" cm="1">
        <f t="array" ref="N41">MATCH(Table2[[#This Row],[CTDI match closeness]],(IF(Table2[[#This Row],[Filter]]=ctdi_input[Phantom],0.5,0)+IF(Table2[[#This Row],[Device]]=ctdi_input[scanner name],0.35,0)+IF(Table2[[#This Row],[kVp]]=ctdi_input[kVp],0.15,0)-0.005*ABS((Table2[[#This Row],[Coll.
(mm)]]-ctdi_input[nom. beam width]))),0)</f>
        <v>7</v>
      </c>
      <c r="O41" s="55" cm="1">
        <f t="array" ref="O41">INDEX(ctdi_input[top ratio],Table2[[#This Row],[Match index]])</f>
        <v>1.2526872829502234</v>
      </c>
      <c r="P41" s="55" cm="1">
        <f t="array" ref="P41">INDEX(ctdi_input[bottom_ratio],Table2[[#This Row],[Match index]])</f>
        <v>0.8803960396039604</v>
      </c>
      <c r="Q41" s="55" cm="1">
        <f t="array" ref="Q41">INDEX(ctdi_input[display_ratio],Table2[[#This Row],[Match index]])</f>
        <v>1.0608771929824561</v>
      </c>
      <c r="R41" s="55" t="e" cm="1">
        <f t="array" ref="R41">INDEX(ctdi_input[Head Ratio],Table2[[#This Row],[Match index]])</f>
        <v>#N/A</v>
      </c>
      <c r="S41" s="55">
        <f>_xlfn.XLOOKUP($A41,Device_fits!$A$2:$A$20,Device_fits!C$2:C$20)</f>
        <v>3.7902146210943202</v>
      </c>
      <c r="T41" s="55">
        <f>_xlfn.XLOOKUP($A41,Device_fits!$A$2:$A$20,Device_fits!D$2:D$20)</f>
        <v>7.6862233545544499E-3</v>
      </c>
      <c r="U41" s="55">
        <f>_xlfn.XLOOKUP($A41,Device_fits!$A$2:$A$20,Device_fits!E$2:E$20)</f>
        <v>1.8612220991509498E-2</v>
      </c>
      <c r="V41" s="55">
        <f>_xlfn.XLOOKUP($A41,Device_fits!$A$2:$A$20,Device_fits!F$2:F$20)</f>
        <v>2.1756014018494199</v>
      </c>
      <c r="W41" s="55">
        <f>_xlfn.XLOOKUP($A41,Device_fits!$A$2:$A$20,Device_fits!G$2:G$20)</f>
        <v>2.2599999999999998</v>
      </c>
      <c r="X41" s="55">
        <f>_xlfn.XLOOKUP($A41,Device_fits!$A$2:$A$20,Device_fits!H$2:H$20)</f>
        <v>1</v>
      </c>
      <c r="Y41" s="44">
        <f>IF(K41="hel",G41+F41*J41*0.5,G41)</f>
        <v>40</v>
      </c>
      <c r="Z41" s="51">
        <f>IF(L41="top",1,IFERROR(P41,1))</f>
        <v>1</v>
      </c>
      <c r="AA41" s="51">
        <f>IF(E41="head",IFERROR(1/Table2[[#This Row],[head_ratio_ctdi]],1/W41),1)</f>
        <v>1</v>
      </c>
      <c r="AB41" s="52">
        <f>IFERROR(Table2[[#This Row],[display_ratio]],Table2[[#This Row],[display ratio override]])</f>
        <v>1.0608771929824561</v>
      </c>
      <c r="AC41" s="44">
        <f>1-0.5*EXP(-Table2[[#This Row],[c_length]]*(Table2[[#This Row],[Eff. length]]))</f>
        <v>0.6323397918362581</v>
      </c>
      <c r="AD41" s="14">
        <f>Table2[[#This Row],[Coll.
(mm)]]/(Table2[[#This Row],[Coll.
(mm)]]+Table2[[#This Row],[c_penumbra]])</f>
        <v>0.91344608255771087</v>
      </c>
      <c r="AE41" s="44">
        <f ca="1">INDIRECT(ADDRESS(ROUND(I41/2,0),ROUND(H41/2,0),1,1,D41&amp;E41))</f>
        <v>1.5298055957743402</v>
      </c>
      <c r="AF41" s="44">
        <f>1-U41*(D41-70)/140</f>
        <v>0.99335277821731804</v>
      </c>
      <c r="AG41" s="47" t="str">
        <f>IF(ISERROR(Table2[[#This Row],[top ratio]]),"Warning: no matching CTDI measurement","Local CTDI used")</f>
        <v>Local CTDI used</v>
      </c>
      <c r="AH41" s="32" t="str">
        <f>IF(AND(F41*J41&lt;(S41+F41)*(60-H41/2)/60,G41&gt;F41),"Warning: overlap possible","No overlap")</f>
        <v>No overlap</v>
      </c>
      <c r="AI41" s="46">
        <f ca="1">Table2[[#This Row],[klength]]*Table2[[#This Row],[kcoll]]*Table2[[#This Row],[ksize]]*Table2[[#This Row],[constant]]*Table2[[#This Row],[CTDIvol
(mGy)]]*Table2[[#This Row],[Pitch]]*Table2[[#This Row],[kkvp]]*Table2[[#This Row],[k_ctdi]]*Table2[[#This Row],[k_head]]*Table2[[#This Row],[k_bottom]]</f>
        <v>35.250629474900194</v>
      </c>
      <c r="AJ41" s="15" t="str">
        <f>IF(LEFT(Table2[[#This Row],[Overlap warning]],4)="Warn",Table2[[#This Row],[Predicted PSD]]/(SQRT(Table2[[#This Row],[kcoll]])),"")</f>
        <v/>
      </c>
      <c r="AK41"/>
    </row>
    <row r="42" spans="1:37" ht="16.5" thickTop="1" thickBot="1" x14ac:dyDescent="0.3">
      <c r="A42" s="41" t="s">
        <v>77</v>
      </c>
      <c r="B42" s="42" t="s">
        <v>114</v>
      </c>
      <c r="C42" s="42">
        <v>17.399999999999999</v>
      </c>
      <c r="D42" s="43">
        <v>120</v>
      </c>
      <c r="E42" s="42" t="s">
        <v>62</v>
      </c>
      <c r="F42" s="43">
        <v>40</v>
      </c>
      <c r="G42" s="43">
        <v>40</v>
      </c>
      <c r="H42" s="43">
        <v>16</v>
      </c>
      <c r="I42" s="43">
        <v>16</v>
      </c>
      <c r="J42" s="42">
        <v>1</v>
      </c>
      <c r="K42" s="42" t="s">
        <v>52</v>
      </c>
      <c r="L42" s="42" t="s">
        <v>80</v>
      </c>
      <c r="M42" s="55" cm="1">
        <f t="array" ref="M42">MAX(IF(Table2[[#This Row],[Filter]]=ctdi_input[Phantom],0.5,0)+IF(Table2[[#This Row],[Device]]=ctdi_input[scanner name],0.35,0)+IF(Table2[[#This Row],[kVp]]=ctdi_input[kVp],0.15,0)-0.005*ABS((Table2[[#This Row],[Coll.
(mm)]]-ctdi_input[nom. beam width])))</f>
        <v>0.85</v>
      </c>
      <c r="N42" s="71" cm="1">
        <f t="array" ref="N42">MATCH(Table2[[#This Row],[CTDI match closeness]],(IF(Table2[[#This Row],[Filter]]=ctdi_input[Phantom],0.5,0)+IF(Table2[[#This Row],[Device]]=ctdi_input[scanner name],0.35,0)+IF(Table2[[#This Row],[kVp]]=ctdi_input[kVp],0.15,0)-0.005*ABS((Table2[[#This Row],[Coll.
(mm)]]-ctdi_input[nom. beam width]))),0)</f>
        <v>3</v>
      </c>
      <c r="O42" s="71" cm="1">
        <f t="array" ref="O42">INDEX(ctdi_input[top ratio],Table2[[#This Row],[Match index]])</f>
        <v>1.0936298214217721</v>
      </c>
      <c r="P42" s="71" cm="1">
        <f t="array" ref="P42">INDEX(ctdi_input[bottom_ratio],Table2[[#This Row],[Match index]])</f>
        <v>0.89847503655734284</v>
      </c>
      <c r="Q42" s="71" cm="1">
        <f t="array" ref="Q42">INDEX(ctdi_input[display_ratio],Table2[[#This Row],[Match index]])</f>
        <v>1.0177090599085483</v>
      </c>
      <c r="R42" s="71" cm="1">
        <f t="array" ref="R42">INDEX(ctdi_input[Head Ratio],Table2[[#This Row],[Match index]])</f>
        <v>2.1715726806680995</v>
      </c>
      <c r="S42" s="71">
        <f>_xlfn.XLOOKUP($A42,Device_fits!$A$2:$A$20,Device_fits!C$2:C$20)</f>
        <v>3.7902146210943202</v>
      </c>
      <c r="T42" s="71">
        <f>_xlfn.XLOOKUP($A42,Device_fits!$A$2:$A$20,Device_fits!D$2:D$20)</f>
        <v>7.6862233545544499E-3</v>
      </c>
      <c r="U42" s="71">
        <f>_xlfn.XLOOKUP($A42,Device_fits!$A$2:$A$20,Device_fits!E$2:E$20)</f>
        <v>1.8612220991509498E-2</v>
      </c>
      <c r="V42" s="71">
        <f>_xlfn.XLOOKUP($A42,Device_fits!$A$2:$A$20,Device_fits!F$2:F$20)</f>
        <v>2.1756014018494199</v>
      </c>
      <c r="W42" s="71">
        <f>_xlfn.XLOOKUP($A42,Device_fits!$A$2:$A$20,Device_fits!G$2:G$20)</f>
        <v>2.2599999999999998</v>
      </c>
      <c r="X42" s="71">
        <f>_xlfn.XLOOKUP($A42,Device_fits!$A$2:$A$20,Device_fits!H$2:H$20)</f>
        <v>1</v>
      </c>
      <c r="Y42" s="44">
        <f>IF(K42="hel",G42+F42*J42*0.5,G42)</f>
        <v>40</v>
      </c>
      <c r="Z42" s="51">
        <f>IF(L42="top",1,IFERROR(P42,1))</f>
        <v>1</v>
      </c>
      <c r="AA42" s="51">
        <f>IF(E42="head",IFERROR(1/Table2[[#This Row],[head_ratio_ctdi]],1/W42),1)</f>
        <v>0.46049575448349395</v>
      </c>
      <c r="AB42" s="52">
        <f>IFERROR(Table2[[#This Row],[display_ratio]],Table2[[#This Row],[display ratio override]])</f>
        <v>1.0177090599085483</v>
      </c>
      <c r="AC42" s="44">
        <f>1-0.5*EXP(-Table2[[#This Row],[c_length]]*(Table2[[#This Row],[Eff. length]]))</f>
        <v>0.6323397918362581</v>
      </c>
      <c r="AD42" s="72">
        <f>Table2[[#This Row],[Coll.
(mm)]]/(Table2[[#This Row],[Coll.
(mm)]]+Table2[[#This Row],[c_penumbra]])</f>
        <v>0.91344608255771087</v>
      </c>
      <c r="AE42" s="44">
        <f ca="1">INDIRECT(ADDRESS(ROUND(I42/2,0),ROUND(H42/2,0),1,1,D42&amp;E42))</f>
        <v>1.6918902033913201</v>
      </c>
      <c r="AF42" s="44">
        <f>1-U42*(D42-70)/140</f>
        <v>0.99335277821731804</v>
      </c>
      <c r="AG42" s="48" t="str">
        <f>IF(ISERROR(Table2[[#This Row],[top ratio]]),"Warning: no matching CTDI measurement","Local CTDI used")</f>
        <v>Local CTDI used</v>
      </c>
      <c r="AH42" s="45" t="str">
        <f>IF(AND(F42*J42&lt;(S42+F42)*(60-H42/2)/60,G42&gt;F42),"Warning: overlap possible","No overlap")</f>
        <v>No overlap</v>
      </c>
      <c r="AI42" s="46">
        <f ca="1">Table2[[#This Row],[klength]]*Table2[[#This Row],[kcoll]]*Table2[[#This Row],[ksize]]*Table2[[#This Row],[constant]]*Table2[[#This Row],[CTDIvol
(mGy)]]*Table2[[#This Row],[Pitch]]*Table2[[#This Row],[kkvp]]*Table2[[#This Row],[k_ctdi]]*Table2[[#This Row],[k_head]]*Table2[[#This Row],[k_bottom]]</f>
        <v>17.222134062760777</v>
      </c>
      <c r="AJ42" s="15" t="str">
        <f>IF(LEFT(Table2[[#This Row],[Overlap warning]],4)="Warn",Table2[[#This Row],[Predicted PSD]]/(SQRT(Table2[[#This Row],[kcoll]])),"")</f>
        <v/>
      </c>
    </row>
    <row r="43" spans="1:37" ht="16.5" thickTop="1" thickBot="1" x14ac:dyDescent="0.3">
      <c r="A43" s="89" t="s">
        <v>77</v>
      </c>
      <c r="B43" s="90" t="s">
        <v>134</v>
      </c>
      <c r="C43" s="91">
        <v>11</v>
      </c>
      <c r="D43" s="92">
        <v>80</v>
      </c>
      <c r="E43" s="91" t="s">
        <v>51</v>
      </c>
      <c r="F43" s="92">
        <v>40</v>
      </c>
      <c r="G43" s="92">
        <v>40</v>
      </c>
      <c r="H43" s="92">
        <v>32</v>
      </c>
      <c r="I43" s="92">
        <v>32</v>
      </c>
      <c r="J43" s="91">
        <v>1</v>
      </c>
      <c r="K43" s="91" t="s">
        <v>52</v>
      </c>
      <c r="L43" s="91" t="s">
        <v>80</v>
      </c>
      <c r="M43" s="58" cm="1">
        <f t="array" ref="M43">MAX(IF(Table2[[#This Row],[Filter]]=ctdi_input[Phantom],0.5,0)+IF(Table2[[#This Row],[Device]]=ctdi_input[scanner name],0.35,0)+IF(Table2[[#This Row],[kVp]]=ctdi_input[kVp],0.15,0)-0.005*ABS((Table2[[#This Row],[Coll.
(mm)]]-ctdi_input[nom. beam width])))</f>
        <v>0.7</v>
      </c>
      <c r="N43" s="93" cm="1">
        <f t="array" ref="N43">MATCH(Table2[[#This Row],[CTDI match closeness]],(IF(Table2[[#This Row],[Filter]]=ctdi_input[Phantom],0.5,0)+IF(Table2[[#This Row],[Device]]=ctdi_input[scanner name],0.35,0)+IF(Table2[[#This Row],[kVp]]=ctdi_input[kVp],0.15,0)-0.005*ABS((Table2[[#This Row],[Coll.
(mm)]]-ctdi_input[nom. beam width]))),0)</f>
        <v>7</v>
      </c>
      <c r="O43" s="93" cm="1">
        <f t="array" ref="O43">INDEX(ctdi_input[top ratio],Table2[[#This Row],[Match index]])</f>
        <v>1.2526872829502234</v>
      </c>
      <c r="P43" s="93" cm="1">
        <f t="array" ref="P43">INDEX(ctdi_input[bottom_ratio],Table2[[#This Row],[Match index]])</f>
        <v>0.8803960396039604</v>
      </c>
      <c r="Q43" s="93" cm="1">
        <f t="array" ref="Q43">INDEX(ctdi_input[display_ratio],Table2[[#This Row],[Match index]])</f>
        <v>1.0608771929824561</v>
      </c>
      <c r="R43" s="58" t="e" cm="1">
        <f t="array" ref="R43">INDEX(ctdi_input[Head Ratio],Table2[[#This Row],[Match index]])</f>
        <v>#N/A</v>
      </c>
      <c r="S43" s="93">
        <f>_xlfn.XLOOKUP($A43,Device_fits!$A$2:$A$20,Device_fits!C$2:C$20)</f>
        <v>3.7902146210943202</v>
      </c>
      <c r="T43" s="93">
        <f>_xlfn.XLOOKUP($A43,Device_fits!$A$2:$A$20,Device_fits!D$2:D$20)</f>
        <v>7.6862233545544499E-3</v>
      </c>
      <c r="U43" s="93">
        <f>_xlfn.XLOOKUP($A43,Device_fits!$A$2:$A$20,Device_fits!E$2:E$20)</f>
        <v>1.8612220991509498E-2</v>
      </c>
      <c r="V43" s="93">
        <f>_xlfn.XLOOKUP($A43,Device_fits!$A$2:$A$20,Device_fits!F$2:F$20)</f>
        <v>2.1756014018494199</v>
      </c>
      <c r="W43" s="93">
        <f>_xlfn.XLOOKUP($A43,Device_fits!$A$2:$A$20,Device_fits!G$2:G$20)</f>
        <v>2.2599999999999998</v>
      </c>
      <c r="X43" s="93">
        <f>_xlfn.XLOOKUP($A43,Device_fits!$A$2:$A$20,Device_fits!H$2:H$20)</f>
        <v>1</v>
      </c>
      <c r="Y43" s="59">
        <f t="shared" ref="Y43:Y74" si="0">IF(K43="hel",G43+F43*J43*0.5,G43)</f>
        <v>40</v>
      </c>
      <c r="Z43" s="94">
        <f t="shared" ref="Z43:Z74" si="1">IF(L43="top",1,IFERROR(P43,1))</f>
        <v>1</v>
      </c>
      <c r="AA43" s="95">
        <f>IF(E43="head",IFERROR(1/Table2[[#This Row],[head_ratio_ctdi]],1/W43),1)</f>
        <v>1</v>
      </c>
      <c r="AB43" s="95">
        <f>IFERROR(Table2[[#This Row],[display_ratio]],Table2[[#This Row],[display ratio override]])</f>
        <v>1.0608771929824561</v>
      </c>
      <c r="AC43" s="59">
        <f>1-0.5*EXP(-Table2[[#This Row],[c_length]]*(Table2[[#This Row],[Eff. length]]))</f>
        <v>0.6323397918362581</v>
      </c>
      <c r="AD43" s="96">
        <f>Table2[[#This Row],[Coll.
(mm)]]/(Table2[[#This Row],[Coll.
(mm)]]+Table2[[#This Row],[c_penumbra]])</f>
        <v>0.91344608255771087</v>
      </c>
      <c r="AE43" s="59">
        <f t="shared" ref="AE43:AE74" ca="1" si="2">INDIRECT(ADDRESS(ROUND(I43/2,0),ROUND(H43/2,0),1,1,D43&amp;E43))</f>
        <v>1</v>
      </c>
      <c r="AF43" s="59">
        <f t="shared" ref="AF43:AF74" si="3">1-U43*(D43-70)/140</f>
        <v>0.99867055564346363</v>
      </c>
      <c r="AG43" s="60" t="str">
        <f>IF(ISERROR(Table2[[#This Row],[top ratio]]),"Warning: no matching CTDI measurement","Local CTDI used")</f>
        <v>Local CTDI used</v>
      </c>
      <c r="AH43" s="61" t="str">
        <f t="shared" ref="AH43:AH74" si="4">IF(AND(F43*J43&lt;(S43+F43)*(60-H43/2)/60,G43&gt;F43),"Warning: overlap possible","No overlap")</f>
        <v>No overlap</v>
      </c>
      <c r="AI43" s="62">
        <f ca="1">Table2[[#This Row],[klength]]*Table2[[#This Row],[kcoll]]*Table2[[#This Row],[ksize]]*Table2[[#This Row],[constant]]*Table2[[#This Row],[CTDIvol
(mGy)]]*Table2[[#This Row],[Pitch]]*Table2[[#This Row],[kkvp]]*Table2[[#This Row],[k_ctdi]]*Table2[[#This Row],[k_head]]*Table2[[#This Row],[k_bottom]]</f>
        <v>14.645115567068236</v>
      </c>
      <c r="AJ43" s="15" t="str">
        <f>IF(LEFT(Table2[[#This Row],[Overlap warning]],4)="Warn",Table2[[#This Row],[Predicted PSD]]/(SQRT(Table2[[#This Row],[kcoll]])),"")</f>
        <v/>
      </c>
      <c r="AK43" s="97"/>
    </row>
    <row r="44" spans="1:37" ht="16.5" thickTop="1" thickBot="1" x14ac:dyDescent="0.3">
      <c r="A44" s="41" t="s">
        <v>77</v>
      </c>
      <c r="B44" s="84" t="s">
        <v>135</v>
      </c>
      <c r="C44" s="16">
        <v>11</v>
      </c>
      <c r="D44" s="13">
        <v>80</v>
      </c>
      <c r="E44" s="16" t="s">
        <v>51</v>
      </c>
      <c r="F44" s="13">
        <v>40</v>
      </c>
      <c r="G44" s="13">
        <v>40</v>
      </c>
      <c r="H44" s="13">
        <v>32</v>
      </c>
      <c r="I44" s="13">
        <v>32</v>
      </c>
      <c r="J44" s="16">
        <v>1</v>
      </c>
      <c r="K44" s="16" t="s">
        <v>52</v>
      </c>
      <c r="L44" s="16" t="s">
        <v>81</v>
      </c>
      <c r="M44" s="55" cm="1">
        <f t="array" ref="M44">MAX(IF(Table2[[#This Row],[Filter]]=ctdi_input[Phantom],0.5,0)+IF(Table2[[#This Row],[Device]]=ctdi_input[scanner name],0.35,0)+IF(Table2[[#This Row],[kVp]]=ctdi_input[kVp],0.15,0)-0.005*ABS((Table2[[#This Row],[Coll.
(mm)]]-ctdi_input[nom. beam width])))</f>
        <v>0.7</v>
      </c>
      <c r="N44" s="69" cm="1">
        <f t="array" ref="N44">MATCH(Table2[[#This Row],[CTDI match closeness]],(IF(Table2[[#This Row],[Filter]]=ctdi_input[Phantom],0.5,0)+IF(Table2[[#This Row],[Device]]=ctdi_input[scanner name],0.35,0)+IF(Table2[[#This Row],[kVp]]=ctdi_input[kVp],0.15,0)-0.005*ABS((Table2[[#This Row],[Coll.
(mm)]]-ctdi_input[nom. beam width]))),0)</f>
        <v>7</v>
      </c>
      <c r="O44" s="69" cm="1">
        <f t="array" ref="O44">INDEX(ctdi_input[top ratio],Table2[[#This Row],[Match index]])</f>
        <v>1.2526872829502234</v>
      </c>
      <c r="P44" s="69" cm="1">
        <f t="array" ref="P44">INDEX(ctdi_input[bottom_ratio],Table2[[#This Row],[Match index]])</f>
        <v>0.8803960396039604</v>
      </c>
      <c r="Q44" s="69" cm="1">
        <f t="array" ref="Q44">INDEX(ctdi_input[display_ratio],Table2[[#This Row],[Match index]])</f>
        <v>1.0608771929824561</v>
      </c>
      <c r="R44" s="55" t="e" cm="1">
        <f t="array" ref="R44">INDEX(ctdi_input[Head Ratio],Table2[[#This Row],[Match index]])</f>
        <v>#N/A</v>
      </c>
      <c r="S44" s="69">
        <f>_xlfn.XLOOKUP($A44,Device_fits!$A$2:$A$20,Device_fits!C$2:C$20)</f>
        <v>3.7902146210943202</v>
      </c>
      <c r="T44" s="69">
        <f>_xlfn.XLOOKUP($A44,Device_fits!$A$2:$A$20,Device_fits!D$2:D$20)</f>
        <v>7.6862233545544499E-3</v>
      </c>
      <c r="U44" s="69">
        <f>_xlfn.XLOOKUP($A44,Device_fits!$A$2:$A$20,Device_fits!E$2:E$20)</f>
        <v>1.8612220991509498E-2</v>
      </c>
      <c r="V44" s="69">
        <f>_xlfn.XLOOKUP($A44,Device_fits!$A$2:$A$20,Device_fits!F$2:F$20)</f>
        <v>2.1756014018494199</v>
      </c>
      <c r="W44" s="69">
        <f>_xlfn.XLOOKUP($A44,Device_fits!$A$2:$A$20,Device_fits!G$2:G$20)</f>
        <v>2.2599999999999998</v>
      </c>
      <c r="X44" s="69">
        <f>_xlfn.XLOOKUP($A44,Device_fits!$A$2:$A$20,Device_fits!H$2:H$20)</f>
        <v>1</v>
      </c>
      <c r="Y44" s="14">
        <f t="shared" si="0"/>
        <v>40</v>
      </c>
      <c r="Z44" s="49">
        <f t="shared" si="1"/>
        <v>0.8803960396039604</v>
      </c>
      <c r="AA44" s="50">
        <f>IF(E44="head",IFERROR(1/Table2[[#This Row],[head_ratio_ctdi]],1/W44),1)</f>
        <v>1</v>
      </c>
      <c r="AB44" s="50">
        <f>IFERROR(Table2[[#This Row],[display_ratio]],Table2[[#This Row],[display ratio override]])</f>
        <v>1.0608771929824561</v>
      </c>
      <c r="AC44" s="14">
        <f>1-0.5*EXP(-Table2[[#This Row],[c_length]]*(Table2[[#This Row],[Eff. length]]))</f>
        <v>0.6323397918362581</v>
      </c>
      <c r="AD44" s="70">
        <f>Table2[[#This Row],[Coll.
(mm)]]/(Table2[[#This Row],[Coll.
(mm)]]+Table2[[#This Row],[c_penumbra]])</f>
        <v>0.91344608255771087</v>
      </c>
      <c r="AE44" s="14">
        <f t="shared" ca="1" si="2"/>
        <v>1</v>
      </c>
      <c r="AF44" s="14">
        <f t="shared" si="3"/>
        <v>0.99867055564346363</v>
      </c>
      <c r="AG44" s="47" t="str">
        <f>IF(ISERROR(Table2[[#This Row],[top ratio]]),"Warning: no matching CTDI measurement","Local CTDI used")</f>
        <v>Local CTDI used</v>
      </c>
      <c r="AH44" s="32" t="str">
        <f t="shared" si="4"/>
        <v>No overlap</v>
      </c>
      <c r="AI44" s="15">
        <f ca="1">Table2[[#This Row],[klength]]*Table2[[#This Row],[kcoll]]*Table2[[#This Row],[ksize]]*Table2[[#This Row],[constant]]*Table2[[#This Row],[CTDIvol
(mGy)]]*Table2[[#This Row],[Pitch]]*Table2[[#This Row],[kkvp]]*Table2[[#This Row],[k_ctdi]]*Table2[[#This Row],[k_head]]*Table2[[#This Row],[k_bottom]]</f>
        <v>12.893501744789184</v>
      </c>
      <c r="AJ44" s="15" t="str">
        <f>IF(LEFT(Table2[[#This Row],[Overlap warning]],4)="Warn",Table2[[#This Row],[Predicted PSD]]/(SQRT(Table2[[#This Row],[kcoll]])),"")</f>
        <v/>
      </c>
    </row>
    <row r="45" spans="1:37" ht="16.5" thickTop="1" thickBot="1" x14ac:dyDescent="0.3">
      <c r="A45" s="41" t="s">
        <v>77</v>
      </c>
      <c r="B45" s="84" t="s">
        <v>136</v>
      </c>
      <c r="C45" s="16">
        <v>11.86</v>
      </c>
      <c r="D45" s="13">
        <v>80</v>
      </c>
      <c r="E45" s="16" t="s">
        <v>51</v>
      </c>
      <c r="F45" s="13">
        <v>20</v>
      </c>
      <c r="G45" s="13">
        <v>20</v>
      </c>
      <c r="H45" s="13">
        <v>32</v>
      </c>
      <c r="I45" s="13">
        <v>32</v>
      </c>
      <c r="J45" s="16">
        <v>1</v>
      </c>
      <c r="K45" s="16" t="s">
        <v>52</v>
      </c>
      <c r="L45" s="16" t="s">
        <v>80</v>
      </c>
      <c r="M45" s="55" cm="1">
        <f t="array" ref="M45">MAX(IF(Table2[[#This Row],[Filter]]=ctdi_input[Phantom],0.5,0)+IF(Table2[[#This Row],[Device]]=ctdi_input[scanner name],0.35,0)+IF(Table2[[#This Row],[kVp]]=ctdi_input[kVp],0.15,0)-0.005*ABS((Table2[[#This Row],[Coll.
(mm)]]-ctdi_input[nom. beam width])))</f>
        <v>0.79999999999999993</v>
      </c>
      <c r="N45" s="69" cm="1">
        <f t="array" ref="N45">MATCH(Table2[[#This Row],[CTDI match closeness]],(IF(Table2[[#This Row],[Filter]]=ctdi_input[Phantom],0.5,0)+IF(Table2[[#This Row],[Device]]=ctdi_input[scanner name],0.35,0)+IF(Table2[[#This Row],[kVp]]=ctdi_input[kVp],0.15,0)-0.005*ABS((Table2[[#This Row],[Coll.
(mm)]]-ctdi_input[nom. beam width]))),0)</f>
        <v>7</v>
      </c>
      <c r="O45" s="69" cm="1">
        <f t="array" ref="O45">INDEX(ctdi_input[top ratio],Table2[[#This Row],[Match index]])</f>
        <v>1.2526872829502234</v>
      </c>
      <c r="P45" s="69" cm="1">
        <f t="array" ref="P45">INDEX(ctdi_input[bottom_ratio],Table2[[#This Row],[Match index]])</f>
        <v>0.8803960396039604</v>
      </c>
      <c r="Q45" s="69" cm="1">
        <f t="array" ref="Q45">INDEX(ctdi_input[display_ratio],Table2[[#This Row],[Match index]])</f>
        <v>1.0608771929824561</v>
      </c>
      <c r="R45" s="55" t="e" cm="1">
        <f t="array" ref="R45">INDEX(ctdi_input[Head Ratio],Table2[[#This Row],[Match index]])</f>
        <v>#N/A</v>
      </c>
      <c r="S45" s="69">
        <f>_xlfn.XLOOKUP($A45,Device_fits!$A$2:$A$20,Device_fits!C$2:C$20)</f>
        <v>3.7902146210943202</v>
      </c>
      <c r="T45" s="69">
        <f>_xlfn.XLOOKUP($A45,Device_fits!$A$2:$A$20,Device_fits!D$2:D$20)</f>
        <v>7.6862233545544499E-3</v>
      </c>
      <c r="U45" s="69">
        <f>_xlfn.XLOOKUP($A45,Device_fits!$A$2:$A$20,Device_fits!E$2:E$20)</f>
        <v>1.8612220991509498E-2</v>
      </c>
      <c r="V45" s="69">
        <f>_xlfn.XLOOKUP($A45,Device_fits!$A$2:$A$20,Device_fits!F$2:F$20)</f>
        <v>2.1756014018494199</v>
      </c>
      <c r="W45" s="69">
        <f>_xlfn.XLOOKUP($A45,Device_fits!$A$2:$A$20,Device_fits!G$2:G$20)</f>
        <v>2.2599999999999998</v>
      </c>
      <c r="X45" s="69">
        <f>_xlfn.XLOOKUP($A45,Device_fits!$A$2:$A$20,Device_fits!H$2:H$20)</f>
        <v>1</v>
      </c>
      <c r="Y45" s="14">
        <f t="shared" si="0"/>
        <v>20</v>
      </c>
      <c r="Z45" s="49">
        <f t="shared" si="1"/>
        <v>1</v>
      </c>
      <c r="AA45" s="50">
        <f>IF(E45="head",IFERROR(1/Table2[[#This Row],[head_ratio_ctdi]],1/W45),1)</f>
        <v>1</v>
      </c>
      <c r="AB45" s="50">
        <f>IFERROR(Table2[[#This Row],[display_ratio]],Table2[[#This Row],[display ratio override]])</f>
        <v>1.0608771929824561</v>
      </c>
      <c r="AC45" s="14">
        <f>1-0.5*EXP(-Table2[[#This Row],[c_length]]*(Table2[[#This Row],[Eff. length]]))</f>
        <v>0.5712458698952616</v>
      </c>
      <c r="AD45" s="70">
        <f>Table2[[#This Row],[Coll.
(mm)]]/(Table2[[#This Row],[Coll.
(mm)]]+Table2[[#This Row],[c_penumbra]])</f>
        <v>0.8406817810826468</v>
      </c>
      <c r="AE45" s="14">
        <f t="shared" ca="1" si="2"/>
        <v>1</v>
      </c>
      <c r="AF45" s="14">
        <f t="shared" si="3"/>
        <v>0.99867055564346363</v>
      </c>
      <c r="AG45" s="47" t="str">
        <f>IF(ISERROR(Table2[[#This Row],[top ratio]]),"Warning: no matching CTDI measurement","Local CTDI used")</f>
        <v>Local CTDI used</v>
      </c>
      <c r="AH45" s="32" t="str">
        <f t="shared" si="4"/>
        <v>No overlap</v>
      </c>
      <c r="AI45" s="15">
        <f ca="1">Table2[[#This Row],[klength]]*Table2[[#This Row],[kcoll]]*Table2[[#This Row],[ksize]]*Table2[[#This Row],[constant]]*Table2[[#This Row],[CTDIvol
(mGy)]]*Table2[[#This Row],[Pitch]]*Table2[[#This Row],[kkvp]]*Table2[[#This Row],[k_ctdi]]*Table2[[#This Row],[k_head]]*Table2[[#This Row],[k_bottom]]</f>
        <v>13.128227265390597</v>
      </c>
      <c r="AJ45" s="15" t="str">
        <f>IF(LEFT(Table2[[#This Row],[Overlap warning]],4)="Warn",Table2[[#This Row],[Predicted PSD]]/(SQRT(Table2[[#This Row],[kcoll]])),"")</f>
        <v/>
      </c>
    </row>
    <row r="46" spans="1:37" ht="16.5" thickTop="1" thickBot="1" x14ac:dyDescent="0.3">
      <c r="A46" s="41" t="s">
        <v>77</v>
      </c>
      <c r="B46" s="84" t="s">
        <v>137</v>
      </c>
      <c r="C46" s="16">
        <v>11.86</v>
      </c>
      <c r="D46" s="13">
        <v>80</v>
      </c>
      <c r="E46" s="16" t="s">
        <v>51</v>
      </c>
      <c r="F46" s="13">
        <v>20</v>
      </c>
      <c r="G46" s="13">
        <v>20</v>
      </c>
      <c r="H46" s="13">
        <v>32</v>
      </c>
      <c r="I46" s="13">
        <v>32</v>
      </c>
      <c r="J46" s="16">
        <v>1</v>
      </c>
      <c r="K46" s="16" t="s">
        <v>52</v>
      </c>
      <c r="L46" s="16" t="s">
        <v>81</v>
      </c>
      <c r="M46" s="55" cm="1">
        <f t="array" ref="M46">MAX(IF(Table2[[#This Row],[Filter]]=ctdi_input[Phantom],0.5,0)+IF(Table2[[#This Row],[Device]]=ctdi_input[scanner name],0.35,0)+IF(Table2[[#This Row],[kVp]]=ctdi_input[kVp],0.15,0)-0.005*ABS((Table2[[#This Row],[Coll.
(mm)]]-ctdi_input[nom. beam width])))</f>
        <v>0.79999999999999993</v>
      </c>
      <c r="N46" s="69" cm="1">
        <f t="array" ref="N46">MATCH(Table2[[#This Row],[CTDI match closeness]],(IF(Table2[[#This Row],[Filter]]=ctdi_input[Phantom],0.5,0)+IF(Table2[[#This Row],[Device]]=ctdi_input[scanner name],0.35,0)+IF(Table2[[#This Row],[kVp]]=ctdi_input[kVp],0.15,0)-0.005*ABS((Table2[[#This Row],[Coll.
(mm)]]-ctdi_input[nom. beam width]))),0)</f>
        <v>7</v>
      </c>
      <c r="O46" s="69" cm="1">
        <f t="array" ref="O46">INDEX(ctdi_input[top ratio],Table2[[#This Row],[Match index]])</f>
        <v>1.2526872829502234</v>
      </c>
      <c r="P46" s="69" cm="1">
        <f t="array" ref="P46">INDEX(ctdi_input[bottom_ratio],Table2[[#This Row],[Match index]])</f>
        <v>0.8803960396039604</v>
      </c>
      <c r="Q46" s="69" cm="1">
        <f t="array" ref="Q46">INDEX(ctdi_input[display_ratio],Table2[[#This Row],[Match index]])</f>
        <v>1.0608771929824561</v>
      </c>
      <c r="R46" s="55" t="e" cm="1">
        <f t="array" ref="R46">INDEX(ctdi_input[Head Ratio],Table2[[#This Row],[Match index]])</f>
        <v>#N/A</v>
      </c>
      <c r="S46" s="69">
        <f>_xlfn.XLOOKUP($A46,Device_fits!$A$2:$A$20,Device_fits!C$2:C$20)</f>
        <v>3.7902146210943202</v>
      </c>
      <c r="T46" s="69">
        <f>_xlfn.XLOOKUP($A46,Device_fits!$A$2:$A$20,Device_fits!D$2:D$20)</f>
        <v>7.6862233545544499E-3</v>
      </c>
      <c r="U46" s="69">
        <f>_xlfn.XLOOKUP($A46,Device_fits!$A$2:$A$20,Device_fits!E$2:E$20)</f>
        <v>1.8612220991509498E-2</v>
      </c>
      <c r="V46" s="69">
        <f>_xlfn.XLOOKUP($A46,Device_fits!$A$2:$A$20,Device_fits!F$2:F$20)</f>
        <v>2.1756014018494199</v>
      </c>
      <c r="W46" s="69">
        <f>_xlfn.XLOOKUP($A46,Device_fits!$A$2:$A$20,Device_fits!G$2:G$20)</f>
        <v>2.2599999999999998</v>
      </c>
      <c r="X46" s="69">
        <f>_xlfn.XLOOKUP($A46,Device_fits!$A$2:$A$20,Device_fits!H$2:H$20)</f>
        <v>1</v>
      </c>
      <c r="Y46" s="14">
        <f t="shared" si="0"/>
        <v>20</v>
      </c>
      <c r="Z46" s="49">
        <f t="shared" si="1"/>
        <v>0.8803960396039604</v>
      </c>
      <c r="AA46" s="50">
        <f>IF(E46="head",IFERROR(1/Table2[[#This Row],[head_ratio_ctdi]],1/W46),1)</f>
        <v>1</v>
      </c>
      <c r="AB46" s="50">
        <f>IFERROR(Table2[[#This Row],[display_ratio]],Table2[[#This Row],[display ratio override]])</f>
        <v>1.0608771929824561</v>
      </c>
      <c r="AC46" s="14">
        <f>1-0.5*EXP(-Table2[[#This Row],[c_length]]*(Table2[[#This Row],[Eff. length]]))</f>
        <v>0.5712458698952616</v>
      </c>
      <c r="AD46" s="70">
        <f>Table2[[#This Row],[Coll.
(mm)]]/(Table2[[#This Row],[Coll.
(mm)]]+Table2[[#This Row],[c_penumbra]])</f>
        <v>0.8406817810826468</v>
      </c>
      <c r="AE46" s="14">
        <f t="shared" ca="1" si="2"/>
        <v>1</v>
      </c>
      <c r="AF46" s="14">
        <f t="shared" si="3"/>
        <v>0.99867055564346363</v>
      </c>
      <c r="AG46" s="47" t="str">
        <f>IF(ISERROR(Table2[[#This Row],[top ratio]]),"Warning: no matching CTDI measurement","Local CTDI used")</f>
        <v>Local CTDI used</v>
      </c>
      <c r="AH46" s="32" t="str">
        <f t="shared" si="4"/>
        <v>No overlap</v>
      </c>
      <c r="AI46" s="15">
        <f ca="1">Table2[[#This Row],[klength]]*Table2[[#This Row],[kcoll]]*Table2[[#This Row],[ksize]]*Table2[[#This Row],[constant]]*Table2[[#This Row],[CTDIvol
(mGy)]]*Table2[[#This Row],[Pitch]]*Table2[[#This Row],[kkvp]]*Table2[[#This Row],[k_ctdi]]*Table2[[#This Row],[k_head]]*Table2[[#This Row],[k_bottom]]</f>
        <v>11.558039291470614</v>
      </c>
      <c r="AJ46" s="15" t="str">
        <f>IF(LEFT(Table2[[#This Row],[Overlap warning]],4)="Warn",Table2[[#This Row],[Predicted PSD]]/(SQRT(Table2[[#This Row],[kcoll]])),"")</f>
        <v/>
      </c>
    </row>
    <row r="47" spans="1:37" ht="16.5" thickTop="1" thickBot="1" x14ac:dyDescent="0.3">
      <c r="A47" s="41" t="s">
        <v>77</v>
      </c>
      <c r="B47" s="85" t="s">
        <v>138</v>
      </c>
      <c r="C47" s="16">
        <v>11</v>
      </c>
      <c r="D47" s="13">
        <v>80</v>
      </c>
      <c r="E47" s="16" t="s">
        <v>51</v>
      </c>
      <c r="F47" s="13">
        <v>40</v>
      </c>
      <c r="G47" s="13">
        <v>40</v>
      </c>
      <c r="H47" s="13">
        <v>32</v>
      </c>
      <c r="I47" s="13">
        <v>32</v>
      </c>
      <c r="J47" s="16">
        <v>1</v>
      </c>
      <c r="K47" s="16" t="s">
        <v>52</v>
      </c>
      <c r="L47" s="16" t="s">
        <v>80</v>
      </c>
      <c r="M47" s="55" cm="1">
        <f t="array" ref="M47">MAX(IF(Table2[[#This Row],[Filter]]=ctdi_input[Phantom],0.5,0)+IF(Table2[[#This Row],[Device]]=ctdi_input[scanner name],0.35,0)+IF(Table2[[#This Row],[kVp]]=ctdi_input[kVp],0.15,0)-0.005*ABS((Table2[[#This Row],[Coll.
(mm)]]-ctdi_input[nom. beam width])))</f>
        <v>0.7</v>
      </c>
      <c r="N47" s="69" cm="1">
        <f t="array" ref="N47">MATCH(Table2[[#This Row],[CTDI match closeness]],(IF(Table2[[#This Row],[Filter]]=ctdi_input[Phantom],0.5,0)+IF(Table2[[#This Row],[Device]]=ctdi_input[scanner name],0.35,0)+IF(Table2[[#This Row],[kVp]]=ctdi_input[kVp],0.15,0)-0.005*ABS((Table2[[#This Row],[Coll.
(mm)]]-ctdi_input[nom. beam width]))),0)</f>
        <v>7</v>
      </c>
      <c r="O47" s="69" cm="1">
        <f t="array" ref="O47">INDEX(ctdi_input[top ratio],Table2[[#This Row],[Match index]])</f>
        <v>1.2526872829502234</v>
      </c>
      <c r="P47" s="69" cm="1">
        <f t="array" ref="P47">INDEX(ctdi_input[bottom_ratio],Table2[[#This Row],[Match index]])</f>
        <v>0.8803960396039604</v>
      </c>
      <c r="Q47" s="69" cm="1">
        <f t="array" ref="Q47">INDEX(ctdi_input[display_ratio],Table2[[#This Row],[Match index]])</f>
        <v>1.0608771929824561</v>
      </c>
      <c r="R47" s="55" t="e" cm="1">
        <f t="array" ref="R47">INDEX(ctdi_input[Head Ratio],Table2[[#This Row],[Match index]])</f>
        <v>#N/A</v>
      </c>
      <c r="S47" s="69">
        <f>_xlfn.XLOOKUP($A47,Device_fits!$A$2:$A$20,Device_fits!C$2:C$20)</f>
        <v>3.7902146210943202</v>
      </c>
      <c r="T47" s="69">
        <f>_xlfn.XLOOKUP($A47,Device_fits!$A$2:$A$20,Device_fits!D$2:D$20)</f>
        <v>7.6862233545544499E-3</v>
      </c>
      <c r="U47" s="69">
        <f>_xlfn.XLOOKUP($A47,Device_fits!$A$2:$A$20,Device_fits!E$2:E$20)</f>
        <v>1.8612220991509498E-2</v>
      </c>
      <c r="V47" s="69">
        <f>_xlfn.XLOOKUP($A47,Device_fits!$A$2:$A$20,Device_fits!F$2:F$20)</f>
        <v>2.1756014018494199</v>
      </c>
      <c r="W47" s="69">
        <f>_xlfn.XLOOKUP($A47,Device_fits!$A$2:$A$20,Device_fits!G$2:G$20)</f>
        <v>2.2599999999999998</v>
      </c>
      <c r="X47" s="69">
        <f>_xlfn.XLOOKUP($A47,Device_fits!$A$2:$A$20,Device_fits!H$2:H$20)</f>
        <v>1</v>
      </c>
      <c r="Y47" s="14">
        <f t="shared" si="0"/>
        <v>40</v>
      </c>
      <c r="Z47" s="49">
        <f t="shared" si="1"/>
        <v>1</v>
      </c>
      <c r="AA47" s="50">
        <f>IF(E47="head",IFERROR(1/Table2[[#This Row],[head_ratio_ctdi]],1/W47),1)</f>
        <v>1</v>
      </c>
      <c r="AB47" s="50">
        <f>IFERROR(Table2[[#This Row],[display_ratio]],Table2[[#This Row],[display ratio override]])</f>
        <v>1.0608771929824561</v>
      </c>
      <c r="AC47" s="14">
        <f>1-0.5*EXP(-Table2[[#This Row],[c_length]]*(Table2[[#This Row],[Eff. length]]))</f>
        <v>0.6323397918362581</v>
      </c>
      <c r="AD47" s="70">
        <f>Table2[[#This Row],[Coll.
(mm)]]/(Table2[[#This Row],[Coll.
(mm)]]+Table2[[#This Row],[c_penumbra]])</f>
        <v>0.91344608255771087</v>
      </c>
      <c r="AE47" s="14">
        <f t="shared" ca="1" si="2"/>
        <v>1</v>
      </c>
      <c r="AF47" s="14">
        <f t="shared" si="3"/>
        <v>0.99867055564346363</v>
      </c>
      <c r="AG47" s="47" t="str">
        <f>IF(ISERROR(Table2[[#This Row],[top ratio]]),"Warning: no matching CTDI measurement","Local CTDI used")</f>
        <v>Local CTDI used</v>
      </c>
      <c r="AH47" s="32" t="str">
        <f t="shared" si="4"/>
        <v>No overlap</v>
      </c>
      <c r="AI47" s="15">
        <f ca="1">Table2[[#This Row],[klength]]*Table2[[#This Row],[kcoll]]*Table2[[#This Row],[ksize]]*Table2[[#This Row],[constant]]*Table2[[#This Row],[CTDIvol
(mGy)]]*Table2[[#This Row],[Pitch]]*Table2[[#This Row],[kkvp]]*Table2[[#This Row],[k_ctdi]]*Table2[[#This Row],[k_head]]*Table2[[#This Row],[k_bottom]]</f>
        <v>14.645115567068236</v>
      </c>
      <c r="AJ47" s="15" t="str">
        <f>IF(LEFT(Table2[[#This Row],[Overlap warning]],4)="Warn",Table2[[#This Row],[Predicted PSD]]/(SQRT(Table2[[#This Row],[kcoll]])),"")</f>
        <v/>
      </c>
    </row>
    <row r="48" spans="1:37" ht="16.5" thickTop="1" thickBot="1" x14ac:dyDescent="0.3">
      <c r="A48" s="41" t="s">
        <v>77</v>
      </c>
      <c r="B48" s="86" t="s">
        <v>139</v>
      </c>
      <c r="C48" s="16">
        <v>11.86</v>
      </c>
      <c r="D48" s="13">
        <v>80</v>
      </c>
      <c r="E48" s="16" t="s">
        <v>51</v>
      </c>
      <c r="F48" s="13">
        <v>20</v>
      </c>
      <c r="G48" s="13">
        <v>40</v>
      </c>
      <c r="H48" s="13">
        <v>32</v>
      </c>
      <c r="I48" s="13">
        <v>32</v>
      </c>
      <c r="J48" s="16">
        <v>1</v>
      </c>
      <c r="K48" s="16" t="s">
        <v>52</v>
      </c>
      <c r="L48" s="16" t="s">
        <v>80</v>
      </c>
      <c r="M48" s="55" cm="1">
        <f t="array" ref="M48">MAX(IF(Table2[[#This Row],[Filter]]=ctdi_input[Phantom],0.5,0)+IF(Table2[[#This Row],[Device]]=ctdi_input[scanner name],0.35,0)+IF(Table2[[#This Row],[kVp]]=ctdi_input[kVp],0.15,0)-0.005*ABS((Table2[[#This Row],[Coll.
(mm)]]-ctdi_input[nom. beam width])))</f>
        <v>0.79999999999999993</v>
      </c>
      <c r="N48" s="69" cm="1">
        <f t="array" ref="N48">MATCH(Table2[[#This Row],[CTDI match closeness]],(IF(Table2[[#This Row],[Filter]]=ctdi_input[Phantom],0.5,0)+IF(Table2[[#This Row],[Device]]=ctdi_input[scanner name],0.35,0)+IF(Table2[[#This Row],[kVp]]=ctdi_input[kVp],0.15,0)-0.005*ABS((Table2[[#This Row],[Coll.
(mm)]]-ctdi_input[nom. beam width]))),0)</f>
        <v>7</v>
      </c>
      <c r="O48" s="69" cm="1">
        <f t="array" ref="O48">INDEX(ctdi_input[top ratio],Table2[[#This Row],[Match index]])</f>
        <v>1.2526872829502234</v>
      </c>
      <c r="P48" s="69" cm="1">
        <f t="array" ref="P48">INDEX(ctdi_input[bottom_ratio],Table2[[#This Row],[Match index]])</f>
        <v>0.8803960396039604</v>
      </c>
      <c r="Q48" s="69" cm="1">
        <f t="array" ref="Q48">INDEX(ctdi_input[display_ratio],Table2[[#This Row],[Match index]])</f>
        <v>1.0608771929824561</v>
      </c>
      <c r="R48" s="55" t="e" cm="1">
        <f t="array" ref="R48">INDEX(ctdi_input[Head Ratio],Table2[[#This Row],[Match index]])</f>
        <v>#N/A</v>
      </c>
      <c r="S48" s="69">
        <f>_xlfn.XLOOKUP($A48,Device_fits!$A$2:$A$20,Device_fits!C$2:C$20)</f>
        <v>3.7902146210943202</v>
      </c>
      <c r="T48" s="69">
        <f>_xlfn.XLOOKUP($A48,Device_fits!$A$2:$A$20,Device_fits!D$2:D$20)</f>
        <v>7.6862233545544499E-3</v>
      </c>
      <c r="U48" s="69">
        <f>_xlfn.XLOOKUP($A48,Device_fits!$A$2:$A$20,Device_fits!E$2:E$20)</f>
        <v>1.8612220991509498E-2</v>
      </c>
      <c r="V48" s="69">
        <f>_xlfn.XLOOKUP($A48,Device_fits!$A$2:$A$20,Device_fits!F$2:F$20)</f>
        <v>2.1756014018494199</v>
      </c>
      <c r="W48" s="69">
        <f>_xlfn.XLOOKUP($A48,Device_fits!$A$2:$A$20,Device_fits!G$2:G$20)</f>
        <v>2.2599999999999998</v>
      </c>
      <c r="X48" s="69">
        <f>_xlfn.XLOOKUP($A48,Device_fits!$A$2:$A$20,Device_fits!H$2:H$20)</f>
        <v>1</v>
      </c>
      <c r="Y48" s="14">
        <f t="shared" si="0"/>
        <v>40</v>
      </c>
      <c r="Z48" s="49">
        <f t="shared" si="1"/>
        <v>1</v>
      </c>
      <c r="AA48" s="50">
        <f>IF(E48="head",IFERROR(1/Table2[[#This Row],[head_ratio_ctdi]],1/W48),1)</f>
        <v>1</v>
      </c>
      <c r="AB48" s="50">
        <f>IFERROR(Table2[[#This Row],[display_ratio]],Table2[[#This Row],[display ratio override]])</f>
        <v>1.0608771929824561</v>
      </c>
      <c r="AC48" s="14">
        <f>1-0.5*EXP(-Table2[[#This Row],[c_length]]*(Table2[[#This Row],[Eff. length]]))</f>
        <v>0.6323397918362581</v>
      </c>
      <c r="AD48" s="70">
        <f>Table2[[#This Row],[Coll.
(mm)]]/(Table2[[#This Row],[Coll.
(mm)]]+Table2[[#This Row],[c_penumbra]])</f>
        <v>0.8406817810826468</v>
      </c>
      <c r="AE48" s="14">
        <f t="shared" ca="1" si="2"/>
        <v>1</v>
      </c>
      <c r="AF48" s="14">
        <f t="shared" si="3"/>
        <v>0.99867055564346363</v>
      </c>
      <c r="AG48" s="47" t="str">
        <f>IF(ISERROR(Table2[[#This Row],[top ratio]]),"Warning: no matching CTDI measurement","Local CTDI used")</f>
        <v>Local CTDI used</v>
      </c>
      <c r="AH48" s="32" t="str">
        <f t="shared" si="4"/>
        <v>No overlap</v>
      </c>
      <c r="AI48" s="15">
        <f ca="1">Table2[[#This Row],[klength]]*Table2[[#This Row],[kcoll]]*Table2[[#This Row],[ksize]]*Table2[[#This Row],[constant]]*Table2[[#This Row],[CTDIvol
(mGy)]]*Table2[[#This Row],[Pitch]]*Table2[[#This Row],[kkvp]]*Table2[[#This Row],[k_ctdi]]*Table2[[#This Row],[k_head]]*Table2[[#This Row],[k_bottom]]</f>
        <v>14.532272238043953</v>
      </c>
      <c r="AJ48" s="15" t="str">
        <f>IF(LEFT(Table2[[#This Row],[Overlap warning]],4)="Warn",Table2[[#This Row],[Predicted PSD]]/(SQRT(Table2[[#This Row],[kcoll]])),"")</f>
        <v/>
      </c>
    </row>
    <row r="49" spans="1:36" ht="16.5" thickTop="1" thickBot="1" x14ac:dyDescent="0.3">
      <c r="A49" s="41" t="s">
        <v>77</v>
      </c>
      <c r="B49" s="86" t="s">
        <v>140</v>
      </c>
      <c r="C49" s="16">
        <v>13.95</v>
      </c>
      <c r="D49" s="13">
        <v>80</v>
      </c>
      <c r="E49" s="16" t="s">
        <v>51</v>
      </c>
      <c r="F49" s="13">
        <v>10</v>
      </c>
      <c r="G49" s="13">
        <v>40</v>
      </c>
      <c r="H49" s="13">
        <v>32</v>
      </c>
      <c r="I49" s="13">
        <v>32</v>
      </c>
      <c r="J49" s="16">
        <v>1</v>
      </c>
      <c r="K49" s="16" t="s">
        <v>52</v>
      </c>
      <c r="L49" s="16" t="s">
        <v>80</v>
      </c>
      <c r="M49" s="55" cm="1">
        <f t="array" ref="M49">MAX(IF(Table2[[#This Row],[Filter]]=ctdi_input[Phantom],0.5,0)+IF(Table2[[#This Row],[Device]]=ctdi_input[scanner name],0.35,0)+IF(Table2[[#This Row],[kVp]]=ctdi_input[kVp],0.15,0)-0.005*ABS((Table2[[#This Row],[Coll.
(mm)]]-ctdi_input[nom. beam width])))</f>
        <v>0.85</v>
      </c>
      <c r="N49" s="69" cm="1">
        <f t="array" ref="N49">MATCH(Table2[[#This Row],[CTDI match closeness]],(IF(Table2[[#This Row],[Filter]]=ctdi_input[Phantom],0.5,0)+IF(Table2[[#This Row],[Device]]=ctdi_input[scanner name],0.35,0)+IF(Table2[[#This Row],[kVp]]=ctdi_input[kVp],0.15,0)-0.005*ABS((Table2[[#This Row],[Coll.
(mm)]]-ctdi_input[nom. beam width]))),0)</f>
        <v>7</v>
      </c>
      <c r="O49" s="69" cm="1">
        <f t="array" ref="O49">INDEX(ctdi_input[top ratio],Table2[[#This Row],[Match index]])</f>
        <v>1.2526872829502234</v>
      </c>
      <c r="P49" s="69" cm="1">
        <f t="array" ref="P49">INDEX(ctdi_input[bottom_ratio],Table2[[#This Row],[Match index]])</f>
        <v>0.8803960396039604</v>
      </c>
      <c r="Q49" s="69" cm="1">
        <f t="array" ref="Q49">INDEX(ctdi_input[display_ratio],Table2[[#This Row],[Match index]])</f>
        <v>1.0608771929824561</v>
      </c>
      <c r="R49" s="55" t="e" cm="1">
        <f t="array" ref="R49">INDEX(ctdi_input[Head Ratio],Table2[[#This Row],[Match index]])</f>
        <v>#N/A</v>
      </c>
      <c r="S49" s="69">
        <f>_xlfn.XLOOKUP($A49,Device_fits!$A$2:$A$20,Device_fits!C$2:C$20)</f>
        <v>3.7902146210943202</v>
      </c>
      <c r="T49" s="69">
        <f>_xlfn.XLOOKUP($A49,Device_fits!$A$2:$A$20,Device_fits!D$2:D$20)</f>
        <v>7.6862233545544499E-3</v>
      </c>
      <c r="U49" s="69">
        <f>_xlfn.XLOOKUP($A49,Device_fits!$A$2:$A$20,Device_fits!E$2:E$20)</f>
        <v>1.8612220991509498E-2</v>
      </c>
      <c r="V49" s="69">
        <f>_xlfn.XLOOKUP($A49,Device_fits!$A$2:$A$20,Device_fits!F$2:F$20)</f>
        <v>2.1756014018494199</v>
      </c>
      <c r="W49" s="69">
        <f>_xlfn.XLOOKUP($A49,Device_fits!$A$2:$A$20,Device_fits!G$2:G$20)</f>
        <v>2.2599999999999998</v>
      </c>
      <c r="X49" s="69">
        <f>_xlfn.XLOOKUP($A49,Device_fits!$A$2:$A$20,Device_fits!H$2:H$20)</f>
        <v>1</v>
      </c>
      <c r="Y49" s="14">
        <f t="shared" si="0"/>
        <v>40</v>
      </c>
      <c r="Z49" s="49">
        <f t="shared" si="1"/>
        <v>1</v>
      </c>
      <c r="AA49" s="50">
        <f>IF(E49="head",IFERROR(1/Table2[[#This Row],[head_ratio_ctdi]],1/W49),1)</f>
        <v>1</v>
      </c>
      <c r="AB49" s="50">
        <f>IFERROR(Table2[[#This Row],[display_ratio]],Table2[[#This Row],[display ratio override]])</f>
        <v>1.0608771929824561</v>
      </c>
      <c r="AC49" s="14">
        <f>1-0.5*EXP(-Table2[[#This Row],[c_length]]*(Table2[[#This Row],[Eff. length]]))</f>
        <v>0.6323397918362581</v>
      </c>
      <c r="AD49" s="70">
        <f>Table2[[#This Row],[Coll.
(mm)]]/(Table2[[#This Row],[Coll.
(mm)]]+Table2[[#This Row],[c_penumbra]])</f>
        <v>0.72515187578759033</v>
      </c>
      <c r="AE49" s="14">
        <f t="shared" ca="1" si="2"/>
        <v>1</v>
      </c>
      <c r="AF49" s="14">
        <f t="shared" si="3"/>
        <v>0.99867055564346363</v>
      </c>
      <c r="AG49" s="47" t="str">
        <f>IF(ISERROR(Table2[[#This Row],[top ratio]]),"Warning: no matching CTDI measurement","Local CTDI used")</f>
        <v>Local CTDI used</v>
      </c>
      <c r="AH49" s="32" t="str">
        <f t="shared" si="4"/>
        <v>Warning: overlap possible</v>
      </c>
      <c r="AI49" s="15">
        <f ca="1">Table2[[#This Row],[klength]]*Table2[[#This Row],[kcoll]]*Table2[[#This Row],[ksize]]*Table2[[#This Row],[constant]]*Table2[[#This Row],[CTDIvol
(mGy)]]*Table2[[#This Row],[Pitch]]*Table2[[#This Row],[kkvp]]*Table2[[#This Row],[k_ctdi]]*Table2[[#This Row],[k_head]]*Table2[[#This Row],[k_bottom]]</f>
        <v>14.744171800897909</v>
      </c>
      <c r="AJ49" s="15">
        <f ca="1">IF(LEFT(Table2[[#This Row],[Overlap warning]],4)="Warn",Table2[[#This Row],[Predicted PSD]]/(SQRT(Table2[[#This Row],[kcoll]])),"")</f>
        <v>17.314338160872904</v>
      </c>
    </row>
    <row r="50" spans="1:36" ht="16.5" thickTop="1" thickBot="1" x14ac:dyDescent="0.3">
      <c r="A50" s="41" t="s">
        <v>77</v>
      </c>
      <c r="B50" s="86" t="s">
        <v>141</v>
      </c>
      <c r="C50" s="16">
        <v>11</v>
      </c>
      <c r="D50" s="13">
        <v>80</v>
      </c>
      <c r="E50" s="16" t="s">
        <v>51</v>
      </c>
      <c r="F50" s="13">
        <v>40</v>
      </c>
      <c r="G50" s="13">
        <v>120</v>
      </c>
      <c r="H50" s="13">
        <v>32</v>
      </c>
      <c r="I50" s="13">
        <v>32</v>
      </c>
      <c r="J50" s="16">
        <v>1</v>
      </c>
      <c r="K50" s="16" t="s">
        <v>52</v>
      </c>
      <c r="L50" s="16" t="s">
        <v>80</v>
      </c>
      <c r="M50" s="55" cm="1">
        <f t="array" ref="M50">MAX(IF(Table2[[#This Row],[Filter]]=ctdi_input[Phantom],0.5,0)+IF(Table2[[#This Row],[Device]]=ctdi_input[scanner name],0.35,0)+IF(Table2[[#This Row],[kVp]]=ctdi_input[kVp],0.15,0)-0.005*ABS((Table2[[#This Row],[Coll.
(mm)]]-ctdi_input[nom. beam width])))</f>
        <v>0.7</v>
      </c>
      <c r="N50" s="69" cm="1">
        <f t="array" ref="N50">MATCH(Table2[[#This Row],[CTDI match closeness]],(IF(Table2[[#This Row],[Filter]]=ctdi_input[Phantom],0.5,0)+IF(Table2[[#This Row],[Device]]=ctdi_input[scanner name],0.35,0)+IF(Table2[[#This Row],[kVp]]=ctdi_input[kVp],0.15,0)-0.005*ABS((Table2[[#This Row],[Coll.
(mm)]]-ctdi_input[nom. beam width]))),0)</f>
        <v>7</v>
      </c>
      <c r="O50" s="69" cm="1">
        <f t="array" ref="O50">INDEX(ctdi_input[top ratio],Table2[[#This Row],[Match index]])</f>
        <v>1.2526872829502234</v>
      </c>
      <c r="P50" s="69" cm="1">
        <f t="array" ref="P50">INDEX(ctdi_input[bottom_ratio],Table2[[#This Row],[Match index]])</f>
        <v>0.8803960396039604</v>
      </c>
      <c r="Q50" s="69" cm="1">
        <f t="array" ref="Q50">INDEX(ctdi_input[display_ratio],Table2[[#This Row],[Match index]])</f>
        <v>1.0608771929824561</v>
      </c>
      <c r="R50" s="55" t="e" cm="1">
        <f t="array" ref="R50">INDEX(ctdi_input[Head Ratio],Table2[[#This Row],[Match index]])</f>
        <v>#N/A</v>
      </c>
      <c r="S50" s="69">
        <f>_xlfn.XLOOKUP($A50,Device_fits!$A$2:$A$20,Device_fits!C$2:C$20)</f>
        <v>3.7902146210943202</v>
      </c>
      <c r="T50" s="69">
        <f>_xlfn.XLOOKUP($A50,Device_fits!$A$2:$A$20,Device_fits!D$2:D$20)</f>
        <v>7.6862233545544499E-3</v>
      </c>
      <c r="U50" s="69">
        <f>_xlfn.XLOOKUP($A50,Device_fits!$A$2:$A$20,Device_fits!E$2:E$20)</f>
        <v>1.8612220991509498E-2</v>
      </c>
      <c r="V50" s="69">
        <f>_xlfn.XLOOKUP($A50,Device_fits!$A$2:$A$20,Device_fits!F$2:F$20)</f>
        <v>2.1756014018494199</v>
      </c>
      <c r="W50" s="69">
        <f>_xlfn.XLOOKUP($A50,Device_fits!$A$2:$A$20,Device_fits!G$2:G$20)</f>
        <v>2.2599999999999998</v>
      </c>
      <c r="X50" s="69">
        <f>_xlfn.XLOOKUP($A50,Device_fits!$A$2:$A$20,Device_fits!H$2:H$20)</f>
        <v>1</v>
      </c>
      <c r="Y50" s="14">
        <f t="shared" si="0"/>
        <v>120</v>
      </c>
      <c r="Z50" s="49">
        <f t="shared" si="1"/>
        <v>1</v>
      </c>
      <c r="AA50" s="50">
        <f>IF(E50="head",IFERROR(1/Table2[[#This Row],[head_ratio_ctdi]],1/W50),1)</f>
        <v>1</v>
      </c>
      <c r="AB50" s="50">
        <f>IFERROR(Table2[[#This Row],[display_ratio]],Table2[[#This Row],[display ratio override]])</f>
        <v>1.0608771929824561</v>
      </c>
      <c r="AC50" s="14">
        <f>1-0.5*EXP(-Table2[[#This Row],[c_length]]*(Table2[[#This Row],[Eff. length]]))</f>
        <v>0.80120755392782772</v>
      </c>
      <c r="AD50" s="70">
        <f>Table2[[#This Row],[Coll.
(mm)]]/(Table2[[#This Row],[Coll.
(mm)]]+Table2[[#This Row],[c_penumbra]])</f>
        <v>0.91344608255771087</v>
      </c>
      <c r="AE50" s="14">
        <f t="shared" ca="1" si="2"/>
        <v>1</v>
      </c>
      <c r="AF50" s="14">
        <f t="shared" si="3"/>
        <v>0.99867055564346363</v>
      </c>
      <c r="AG50" s="47" t="str">
        <f>IF(ISERROR(Table2[[#This Row],[top ratio]]),"Warning: no matching CTDI measurement","Local CTDI used")</f>
        <v>Local CTDI used</v>
      </c>
      <c r="AH50" s="32" t="str">
        <f t="shared" si="4"/>
        <v>No overlap</v>
      </c>
      <c r="AI50" s="15">
        <f ca="1">Table2[[#This Row],[klength]]*Table2[[#This Row],[kcoll]]*Table2[[#This Row],[ksize]]*Table2[[#This Row],[constant]]*Table2[[#This Row],[CTDIvol
(mGy)]]*Table2[[#This Row],[Pitch]]*Table2[[#This Row],[kkvp]]*Table2[[#This Row],[k_ctdi]]*Table2[[#This Row],[k_head]]*Table2[[#This Row],[k_bottom]]</f>
        <v>18.556126582524968</v>
      </c>
      <c r="AJ50" s="15" t="str">
        <f>IF(LEFT(Table2[[#This Row],[Overlap warning]],4)="Warn",Table2[[#This Row],[Predicted PSD]]/(SQRT(Table2[[#This Row],[kcoll]])),"")</f>
        <v/>
      </c>
    </row>
    <row r="51" spans="1:36" ht="16.5" thickTop="1" thickBot="1" x14ac:dyDescent="0.3">
      <c r="A51" s="41" t="s">
        <v>77</v>
      </c>
      <c r="B51" s="86" t="s">
        <v>142</v>
      </c>
      <c r="C51" s="16">
        <v>11.86</v>
      </c>
      <c r="D51" s="13">
        <v>80</v>
      </c>
      <c r="E51" s="16" t="s">
        <v>51</v>
      </c>
      <c r="F51" s="13">
        <v>20</v>
      </c>
      <c r="G51" s="13">
        <v>120</v>
      </c>
      <c r="H51" s="13">
        <v>32</v>
      </c>
      <c r="I51" s="13">
        <v>32</v>
      </c>
      <c r="J51" s="16">
        <v>1</v>
      </c>
      <c r="K51" s="16" t="s">
        <v>52</v>
      </c>
      <c r="L51" s="16" t="s">
        <v>80</v>
      </c>
      <c r="M51" s="55" cm="1">
        <f t="array" ref="M51">MAX(IF(Table2[[#This Row],[Filter]]=ctdi_input[Phantom],0.5,0)+IF(Table2[[#This Row],[Device]]=ctdi_input[scanner name],0.35,0)+IF(Table2[[#This Row],[kVp]]=ctdi_input[kVp],0.15,0)-0.005*ABS((Table2[[#This Row],[Coll.
(mm)]]-ctdi_input[nom. beam width])))</f>
        <v>0.79999999999999993</v>
      </c>
      <c r="N51" s="69" cm="1">
        <f t="array" ref="N51">MATCH(Table2[[#This Row],[CTDI match closeness]],(IF(Table2[[#This Row],[Filter]]=ctdi_input[Phantom],0.5,0)+IF(Table2[[#This Row],[Device]]=ctdi_input[scanner name],0.35,0)+IF(Table2[[#This Row],[kVp]]=ctdi_input[kVp],0.15,0)-0.005*ABS((Table2[[#This Row],[Coll.
(mm)]]-ctdi_input[nom. beam width]))),0)</f>
        <v>7</v>
      </c>
      <c r="O51" s="69" cm="1">
        <f t="array" ref="O51">INDEX(ctdi_input[top ratio],Table2[[#This Row],[Match index]])</f>
        <v>1.2526872829502234</v>
      </c>
      <c r="P51" s="69" cm="1">
        <f t="array" ref="P51">INDEX(ctdi_input[bottom_ratio],Table2[[#This Row],[Match index]])</f>
        <v>0.8803960396039604</v>
      </c>
      <c r="Q51" s="69" cm="1">
        <f t="array" ref="Q51">INDEX(ctdi_input[display_ratio],Table2[[#This Row],[Match index]])</f>
        <v>1.0608771929824561</v>
      </c>
      <c r="R51" s="55" t="e" cm="1">
        <f t="array" ref="R51">INDEX(ctdi_input[Head Ratio],Table2[[#This Row],[Match index]])</f>
        <v>#N/A</v>
      </c>
      <c r="S51" s="69">
        <f>_xlfn.XLOOKUP($A51,Device_fits!$A$2:$A$20,Device_fits!C$2:C$20)</f>
        <v>3.7902146210943202</v>
      </c>
      <c r="T51" s="69">
        <f>_xlfn.XLOOKUP($A51,Device_fits!$A$2:$A$20,Device_fits!D$2:D$20)</f>
        <v>7.6862233545544499E-3</v>
      </c>
      <c r="U51" s="69">
        <f>_xlfn.XLOOKUP($A51,Device_fits!$A$2:$A$20,Device_fits!E$2:E$20)</f>
        <v>1.8612220991509498E-2</v>
      </c>
      <c r="V51" s="69">
        <f>_xlfn.XLOOKUP($A51,Device_fits!$A$2:$A$20,Device_fits!F$2:F$20)</f>
        <v>2.1756014018494199</v>
      </c>
      <c r="W51" s="69">
        <f>_xlfn.XLOOKUP($A51,Device_fits!$A$2:$A$20,Device_fits!G$2:G$20)</f>
        <v>2.2599999999999998</v>
      </c>
      <c r="X51" s="69">
        <f>_xlfn.XLOOKUP($A51,Device_fits!$A$2:$A$20,Device_fits!H$2:H$20)</f>
        <v>1</v>
      </c>
      <c r="Y51" s="14">
        <f t="shared" si="0"/>
        <v>120</v>
      </c>
      <c r="Z51" s="49">
        <f t="shared" si="1"/>
        <v>1</v>
      </c>
      <c r="AA51" s="50">
        <f>IF(E51="head",IFERROR(1/Table2[[#This Row],[head_ratio_ctdi]],1/W51),1)</f>
        <v>1</v>
      </c>
      <c r="AB51" s="50">
        <f>IFERROR(Table2[[#This Row],[display_ratio]],Table2[[#This Row],[display ratio override]])</f>
        <v>1.0608771929824561</v>
      </c>
      <c r="AC51" s="14">
        <f>1-0.5*EXP(-Table2[[#This Row],[c_length]]*(Table2[[#This Row],[Eff. length]]))</f>
        <v>0.80120755392782772</v>
      </c>
      <c r="AD51" s="70">
        <f>Table2[[#This Row],[Coll.
(mm)]]/(Table2[[#This Row],[Coll.
(mm)]]+Table2[[#This Row],[c_penumbra]])</f>
        <v>0.8406817810826468</v>
      </c>
      <c r="AE51" s="14">
        <f t="shared" ca="1" si="2"/>
        <v>1</v>
      </c>
      <c r="AF51" s="14">
        <f t="shared" si="3"/>
        <v>0.99867055564346363</v>
      </c>
      <c r="AG51" s="47" t="str">
        <f>IF(ISERROR(Table2[[#This Row],[top ratio]]),"Warning: no matching CTDI measurement","Local CTDI used")</f>
        <v>Local CTDI used</v>
      </c>
      <c r="AH51" s="32" t="str">
        <f t="shared" si="4"/>
        <v>No overlap</v>
      </c>
      <c r="AI51" s="15">
        <f ca="1">Table2[[#This Row],[klength]]*Table2[[#This Row],[kcoll]]*Table2[[#This Row],[ksize]]*Table2[[#This Row],[constant]]*Table2[[#This Row],[CTDIvol
(mGy)]]*Table2[[#This Row],[Pitch]]*Table2[[#This Row],[kkvp]]*Table2[[#This Row],[k_ctdi]]*Table2[[#This Row],[k_head]]*Table2[[#This Row],[k_bottom]]</f>
        <v>18.413148188958946</v>
      </c>
      <c r="AJ51" s="15" t="str">
        <f>IF(LEFT(Table2[[#This Row],[Overlap warning]],4)="Warn",Table2[[#This Row],[Predicted PSD]]/(SQRT(Table2[[#This Row],[kcoll]])),"")</f>
        <v/>
      </c>
    </row>
    <row r="52" spans="1:36" ht="16.5" thickTop="1" thickBot="1" x14ac:dyDescent="0.3">
      <c r="A52" s="41" t="s">
        <v>77</v>
      </c>
      <c r="B52" s="86" t="s">
        <v>143</v>
      </c>
      <c r="C52" s="16">
        <v>13.95</v>
      </c>
      <c r="D52" s="13">
        <v>80</v>
      </c>
      <c r="E52" s="16" t="s">
        <v>51</v>
      </c>
      <c r="F52" s="13">
        <v>10</v>
      </c>
      <c r="G52" s="13">
        <v>120</v>
      </c>
      <c r="H52" s="13">
        <v>32</v>
      </c>
      <c r="I52" s="13">
        <v>32</v>
      </c>
      <c r="J52" s="16">
        <v>1</v>
      </c>
      <c r="K52" s="16" t="s">
        <v>52</v>
      </c>
      <c r="L52" s="16" t="s">
        <v>80</v>
      </c>
      <c r="M52" s="55" cm="1">
        <f t="array" ref="M52">MAX(IF(Table2[[#This Row],[Filter]]=ctdi_input[Phantom],0.5,0)+IF(Table2[[#This Row],[Device]]=ctdi_input[scanner name],0.35,0)+IF(Table2[[#This Row],[kVp]]=ctdi_input[kVp],0.15,0)-0.005*ABS((Table2[[#This Row],[Coll.
(mm)]]-ctdi_input[nom. beam width])))</f>
        <v>0.85</v>
      </c>
      <c r="N52" s="69" cm="1">
        <f t="array" ref="N52">MATCH(Table2[[#This Row],[CTDI match closeness]],(IF(Table2[[#This Row],[Filter]]=ctdi_input[Phantom],0.5,0)+IF(Table2[[#This Row],[Device]]=ctdi_input[scanner name],0.35,0)+IF(Table2[[#This Row],[kVp]]=ctdi_input[kVp],0.15,0)-0.005*ABS((Table2[[#This Row],[Coll.
(mm)]]-ctdi_input[nom. beam width]))),0)</f>
        <v>7</v>
      </c>
      <c r="O52" s="69" cm="1">
        <f t="array" ref="O52">INDEX(ctdi_input[top ratio],Table2[[#This Row],[Match index]])</f>
        <v>1.2526872829502234</v>
      </c>
      <c r="P52" s="69" cm="1">
        <f t="array" ref="P52">INDEX(ctdi_input[bottom_ratio],Table2[[#This Row],[Match index]])</f>
        <v>0.8803960396039604</v>
      </c>
      <c r="Q52" s="69" cm="1">
        <f t="array" ref="Q52">INDEX(ctdi_input[display_ratio],Table2[[#This Row],[Match index]])</f>
        <v>1.0608771929824561</v>
      </c>
      <c r="R52" s="55" t="e" cm="1">
        <f t="array" ref="R52">INDEX(ctdi_input[Head Ratio],Table2[[#This Row],[Match index]])</f>
        <v>#N/A</v>
      </c>
      <c r="S52" s="69">
        <f>_xlfn.XLOOKUP($A52,Device_fits!$A$2:$A$20,Device_fits!C$2:C$20)</f>
        <v>3.7902146210943202</v>
      </c>
      <c r="T52" s="69">
        <f>_xlfn.XLOOKUP($A52,Device_fits!$A$2:$A$20,Device_fits!D$2:D$20)</f>
        <v>7.6862233545544499E-3</v>
      </c>
      <c r="U52" s="69">
        <f>_xlfn.XLOOKUP($A52,Device_fits!$A$2:$A$20,Device_fits!E$2:E$20)</f>
        <v>1.8612220991509498E-2</v>
      </c>
      <c r="V52" s="69">
        <f>_xlfn.XLOOKUP($A52,Device_fits!$A$2:$A$20,Device_fits!F$2:F$20)</f>
        <v>2.1756014018494199</v>
      </c>
      <c r="W52" s="69">
        <f>_xlfn.XLOOKUP($A52,Device_fits!$A$2:$A$20,Device_fits!G$2:G$20)</f>
        <v>2.2599999999999998</v>
      </c>
      <c r="X52" s="69">
        <f>_xlfn.XLOOKUP($A52,Device_fits!$A$2:$A$20,Device_fits!H$2:H$20)</f>
        <v>1</v>
      </c>
      <c r="Y52" s="14">
        <f t="shared" si="0"/>
        <v>120</v>
      </c>
      <c r="Z52" s="49">
        <f t="shared" si="1"/>
        <v>1</v>
      </c>
      <c r="AA52" s="50">
        <f>IF(E52="head",IFERROR(1/Table2[[#This Row],[head_ratio_ctdi]],1/W52),1)</f>
        <v>1</v>
      </c>
      <c r="AB52" s="50">
        <f>IFERROR(Table2[[#This Row],[display_ratio]],Table2[[#This Row],[display ratio override]])</f>
        <v>1.0608771929824561</v>
      </c>
      <c r="AC52" s="14">
        <f>1-0.5*EXP(-Table2[[#This Row],[c_length]]*(Table2[[#This Row],[Eff. length]]))</f>
        <v>0.80120755392782772</v>
      </c>
      <c r="AD52" s="70">
        <f>Table2[[#This Row],[Coll.
(mm)]]/(Table2[[#This Row],[Coll.
(mm)]]+Table2[[#This Row],[c_penumbra]])</f>
        <v>0.72515187578759033</v>
      </c>
      <c r="AE52" s="14">
        <f t="shared" ca="1" si="2"/>
        <v>1</v>
      </c>
      <c r="AF52" s="14">
        <f t="shared" si="3"/>
        <v>0.99867055564346363</v>
      </c>
      <c r="AG52" s="47" t="str">
        <f>IF(ISERROR(Table2[[#This Row],[top ratio]]),"Warning: no matching CTDI measurement","Local CTDI used")</f>
        <v>Local CTDI used</v>
      </c>
      <c r="AH52" s="32" t="str">
        <f t="shared" si="4"/>
        <v>Warning: overlap possible</v>
      </c>
      <c r="AI52" s="15">
        <f ca="1">Table2[[#This Row],[klength]]*Table2[[#This Row],[kcoll]]*Table2[[#This Row],[ksize]]*Table2[[#This Row],[constant]]*Table2[[#This Row],[CTDIvol
(mGy)]]*Table2[[#This Row],[Pitch]]*Table2[[#This Row],[kkvp]]*Table2[[#This Row],[k_ctdi]]*Table2[[#This Row],[k_head]]*Table2[[#This Row],[k_bottom]]</f>
        <v>18.681636006149105</v>
      </c>
      <c r="AJ52" s="15">
        <f ca="1">IF(LEFT(Table2[[#This Row],[Overlap warning]],4)="Warn",Table2[[#This Row],[Predicted PSD]]/(SQRT(Table2[[#This Row],[kcoll]])),"")</f>
        <v>21.938171066963982</v>
      </c>
    </row>
    <row r="53" spans="1:36" ht="16.5" thickTop="1" thickBot="1" x14ac:dyDescent="0.3">
      <c r="A53" s="41" t="s">
        <v>77</v>
      </c>
      <c r="B53" s="86" t="s">
        <v>144</v>
      </c>
      <c r="C53" s="16">
        <v>16.18</v>
      </c>
      <c r="D53" s="13">
        <v>100</v>
      </c>
      <c r="E53" s="16" t="s">
        <v>51</v>
      </c>
      <c r="F53" s="13">
        <v>40</v>
      </c>
      <c r="G53" s="13">
        <v>40</v>
      </c>
      <c r="H53" s="13">
        <v>32</v>
      </c>
      <c r="I53" s="13">
        <v>32</v>
      </c>
      <c r="J53" s="16">
        <v>1</v>
      </c>
      <c r="K53" s="16" t="s">
        <v>52</v>
      </c>
      <c r="L53" s="16" t="s">
        <v>80</v>
      </c>
      <c r="M53" s="55" cm="1">
        <f t="array" ref="M53">MAX(IF(Table2[[#This Row],[Filter]]=ctdi_input[Phantom],0.5,0)+IF(Table2[[#This Row],[Device]]=ctdi_input[scanner name],0.35,0)+IF(Table2[[#This Row],[kVp]]=ctdi_input[kVp],0.15,0)-0.005*ABS((Table2[[#This Row],[Coll.
(mm)]]-ctdi_input[nom. beam width])))</f>
        <v>0.7</v>
      </c>
      <c r="N53" s="69" cm="1">
        <f t="array" ref="N53">MATCH(Table2[[#This Row],[CTDI match closeness]],(IF(Table2[[#This Row],[Filter]]=ctdi_input[Phantom],0.5,0)+IF(Table2[[#This Row],[Device]]=ctdi_input[scanner name],0.35,0)+IF(Table2[[#This Row],[kVp]]=ctdi_input[kVp],0.15,0)-0.005*ABS((Table2[[#This Row],[Coll.
(mm)]]-ctdi_input[nom. beam width]))),0)</f>
        <v>7</v>
      </c>
      <c r="O53" s="69" cm="1">
        <f t="array" ref="O53">INDEX(ctdi_input[top ratio],Table2[[#This Row],[Match index]])</f>
        <v>1.2526872829502234</v>
      </c>
      <c r="P53" s="69" cm="1">
        <f t="array" ref="P53">INDEX(ctdi_input[bottom_ratio],Table2[[#This Row],[Match index]])</f>
        <v>0.8803960396039604</v>
      </c>
      <c r="Q53" s="69" cm="1">
        <f t="array" ref="Q53">INDEX(ctdi_input[display_ratio],Table2[[#This Row],[Match index]])</f>
        <v>1.0608771929824561</v>
      </c>
      <c r="R53" s="55" t="e" cm="1">
        <f t="array" ref="R53">INDEX(ctdi_input[Head Ratio],Table2[[#This Row],[Match index]])</f>
        <v>#N/A</v>
      </c>
      <c r="S53" s="69">
        <f>_xlfn.XLOOKUP($A53,Device_fits!$A$2:$A$20,Device_fits!C$2:C$20)</f>
        <v>3.7902146210943202</v>
      </c>
      <c r="T53" s="69">
        <f>_xlfn.XLOOKUP($A53,Device_fits!$A$2:$A$20,Device_fits!D$2:D$20)</f>
        <v>7.6862233545544499E-3</v>
      </c>
      <c r="U53" s="69">
        <f>_xlfn.XLOOKUP($A53,Device_fits!$A$2:$A$20,Device_fits!E$2:E$20)</f>
        <v>1.8612220991509498E-2</v>
      </c>
      <c r="V53" s="69">
        <f>_xlfn.XLOOKUP($A53,Device_fits!$A$2:$A$20,Device_fits!F$2:F$20)</f>
        <v>2.1756014018494199</v>
      </c>
      <c r="W53" s="69">
        <f>_xlfn.XLOOKUP($A53,Device_fits!$A$2:$A$20,Device_fits!G$2:G$20)</f>
        <v>2.2599999999999998</v>
      </c>
      <c r="X53" s="69">
        <f>_xlfn.XLOOKUP($A53,Device_fits!$A$2:$A$20,Device_fits!H$2:H$20)</f>
        <v>1</v>
      </c>
      <c r="Y53" s="14">
        <f t="shared" si="0"/>
        <v>40</v>
      </c>
      <c r="Z53" s="49">
        <f t="shared" si="1"/>
        <v>1</v>
      </c>
      <c r="AA53" s="50">
        <f>IF(E53="head",IFERROR(1/Table2[[#This Row],[head_ratio_ctdi]],1/W53),1)</f>
        <v>1</v>
      </c>
      <c r="AB53" s="50">
        <f>IFERROR(Table2[[#This Row],[display_ratio]],Table2[[#This Row],[display ratio override]])</f>
        <v>1.0608771929824561</v>
      </c>
      <c r="AC53" s="14">
        <f>1-0.5*EXP(-Table2[[#This Row],[c_length]]*(Table2[[#This Row],[Eff. length]]))</f>
        <v>0.6323397918362581</v>
      </c>
      <c r="AD53" s="70">
        <f>Table2[[#This Row],[Coll.
(mm)]]/(Table2[[#This Row],[Coll.
(mm)]]+Table2[[#This Row],[c_penumbra]])</f>
        <v>0.91344608255771087</v>
      </c>
      <c r="AE53" s="14">
        <f t="shared" ca="1" si="2"/>
        <v>1</v>
      </c>
      <c r="AF53" s="14">
        <f t="shared" si="3"/>
        <v>0.99601166693039078</v>
      </c>
      <c r="AG53" s="47" t="str">
        <f>IF(ISERROR(Table2[[#This Row],[top ratio]]),"Warning: no matching CTDI measurement","Local CTDI used")</f>
        <v>Local CTDI used</v>
      </c>
      <c r="AH53" s="32" t="str">
        <f t="shared" si="4"/>
        <v>No overlap</v>
      </c>
      <c r="AI53" s="15">
        <f ca="1">Table2[[#This Row],[klength]]*Table2[[#This Row],[kcoll]]*Table2[[#This Row],[ksize]]*Table2[[#This Row],[constant]]*Table2[[#This Row],[CTDIvol
(mGy)]]*Table2[[#This Row],[Pitch]]*Table2[[#This Row],[kkvp]]*Table2[[#This Row],[k_ctdi]]*Table2[[#This Row],[k_head]]*Table2[[#This Row],[k_bottom]]</f>
        <v>21.484280570813976</v>
      </c>
      <c r="AJ53" s="15" t="str">
        <f>IF(LEFT(Table2[[#This Row],[Overlap warning]],4)="Warn",Table2[[#This Row],[Predicted PSD]]/(SQRT(Table2[[#This Row],[kcoll]])),"")</f>
        <v/>
      </c>
    </row>
    <row r="54" spans="1:36" ht="16.5" thickTop="1" thickBot="1" x14ac:dyDescent="0.3">
      <c r="A54" s="41" t="s">
        <v>77</v>
      </c>
      <c r="B54" s="86" t="s">
        <v>145</v>
      </c>
      <c r="C54" s="16">
        <v>17.45</v>
      </c>
      <c r="D54" s="13">
        <v>100</v>
      </c>
      <c r="E54" s="16" t="s">
        <v>51</v>
      </c>
      <c r="F54" s="13">
        <v>20</v>
      </c>
      <c r="G54" s="13">
        <v>40</v>
      </c>
      <c r="H54" s="13">
        <v>32</v>
      </c>
      <c r="I54" s="13">
        <v>32</v>
      </c>
      <c r="J54" s="16">
        <v>1</v>
      </c>
      <c r="K54" s="16" t="s">
        <v>52</v>
      </c>
      <c r="L54" s="16" t="s">
        <v>80</v>
      </c>
      <c r="M54" s="55" cm="1">
        <f t="array" ref="M54">MAX(IF(Table2[[#This Row],[Filter]]=ctdi_input[Phantom],0.5,0)+IF(Table2[[#This Row],[Device]]=ctdi_input[scanner name],0.35,0)+IF(Table2[[#This Row],[kVp]]=ctdi_input[kVp],0.15,0)-0.005*ABS((Table2[[#This Row],[Coll.
(mm)]]-ctdi_input[nom. beam width])))</f>
        <v>0.79999999999999993</v>
      </c>
      <c r="N54" s="69" cm="1">
        <f t="array" ref="N54">MATCH(Table2[[#This Row],[CTDI match closeness]],(IF(Table2[[#This Row],[Filter]]=ctdi_input[Phantom],0.5,0)+IF(Table2[[#This Row],[Device]]=ctdi_input[scanner name],0.35,0)+IF(Table2[[#This Row],[kVp]]=ctdi_input[kVp],0.15,0)-0.005*ABS((Table2[[#This Row],[Coll.
(mm)]]-ctdi_input[nom. beam width]))),0)</f>
        <v>7</v>
      </c>
      <c r="O54" s="69" cm="1">
        <f t="array" ref="O54">INDEX(ctdi_input[top ratio],Table2[[#This Row],[Match index]])</f>
        <v>1.2526872829502234</v>
      </c>
      <c r="P54" s="69" cm="1">
        <f t="array" ref="P54">INDEX(ctdi_input[bottom_ratio],Table2[[#This Row],[Match index]])</f>
        <v>0.8803960396039604</v>
      </c>
      <c r="Q54" s="69" cm="1">
        <f t="array" ref="Q54">INDEX(ctdi_input[display_ratio],Table2[[#This Row],[Match index]])</f>
        <v>1.0608771929824561</v>
      </c>
      <c r="R54" s="55" t="e" cm="1">
        <f t="array" ref="R54">INDEX(ctdi_input[Head Ratio],Table2[[#This Row],[Match index]])</f>
        <v>#N/A</v>
      </c>
      <c r="S54" s="69">
        <f>_xlfn.XLOOKUP($A54,Device_fits!$A$2:$A$20,Device_fits!C$2:C$20)</f>
        <v>3.7902146210943202</v>
      </c>
      <c r="T54" s="69">
        <f>_xlfn.XLOOKUP($A54,Device_fits!$A$2:$A$20,Device_fits!D$2:D$20)</f>
        <v>7.6862233545544499E-3</v>
      </c>
      <c r="U54" s="69">
        <f>_xlfn.XLOOKUP($A54,Device_fits!$A$2:$A$20,Device_fits!E$2:E$20)</f>
        <v>1.8612220991509498E-2</v>
      </c>
      <c r="V54" s="69">
        <f>_xlfn.XLOOKUP($A54,Device_fits!$A$2:$A$20,Device_fits!F$2:F$20)</f>
        <v>2.1756014018494199</v>
      </c>
      <c r="W54" s="69">
        <f>_xlfn.XLOOKUP($A54,Device_fits!$A$2:$A$20,Device_fits!G$2:G$20)</f>
        <v>2.2599999999999998</v>
      </c>
      <c r="X54" s="69">
        <f>_xlfn.XLOOKUP($A54,Device_fits!$A$2:$A$20,Device_fits!H$2:H$20)</f>
        <v>1</v>
      </c>
      <c r="Y54" s="14">
        <f t="shared" si="0"/>
        <v>40</v>
      </c>
      <c r="Z54" s="49">
        <f t="shared" si="1"/>
        <v>1</v>
      </c>
      <c r="AA54" s="50">
        <f>IF(E54="head",IFERROR(1/Table2[[#This Row],[head_ratio_ctdi]],1/W54),1)</f>
        <v>1</v>
      </c>
      <c r="AB54" s="50">
        <f>IFERROR(Table2[[#This Row],[display_ratio]],Table2[[#This Row],[display ratio override]])</f>
        <v>1.0608771929824561</v>
      </c>
      <c r="AC54" s="14">
        <f>1-0.5*EXP(-Table2[[#This Row],[c_length]]*(Table2[[#This Row],[Eff. length]]))</f>
        <v>0.6323397918362581</v>
      </c>
      <c r="AD54" s="70">
        <f>Table2[[#This Row],[Coll.
(mm)]]/(Table2[[#This Row],[Coll.
(mm)]]+Table2[[#This Row],[c_penumbra]])</f>
        <v>0.8406817810826468</v>
      </c>
      <c r="AE54" s="14">
        <f t="shared" ca="1" si="2"/>
        <v>1</v>
      </c>
      <c r="AF54" s="14">
        <f t="shared" si="3"/>
        <v>0.99601166693039078</v>
      </c>
      <c r="AG54" s="47" t="str">
        <f>IF(ISERROR(Table2[[#This Row],[top ratio]]),"Warning: no matching CTDI measurement","Local CTDI used")</f>
        <v>Local CTDI used</v>
      </c>
      <c r="AH54" s="32" t="str">
        <f t="shared" si="4"/>
        <v>No overlap</v>
      </c>
      <c r="AI54" s="15">
        <f ca="1">Table2[[#This Row],[klength]]*Table2[[#This Row],[kcoll]]*Table2[[#This Row],[ksize]]*Table2[[#This Row],[constant]]*Table2[[#This Row],[CTDIvol
(mGy)]]*Table2[[#This Row],[Pitch]]*Table2[[#This Row],[kkvp]]*Table2[[#This Row],[k_ctdi]]*Table2[[#This Row],[k_head]]*Table2[[#This Row],[k_bottom]]</f>
        <v>21.3248727061209</v>
      </c>
      <c r="AJ54" s="15" t="str">
        <f>IF(LEFT(Table2[[#This Row],[Overlap warning]],4)="Warn",Table2[[#This Row],[Predicted PSD]]/(SQRT(Table2[[#This Row],[kcoll]])),"")</f>
        <v/>
      </c>
    </row>
    <row r="55" spans="1:36" ht="16.5" thickTop="1" thickBot="1" x14ac:dyDescent="0.3">
      <c r="A55" s="41" t="s">
        <v>77</v>
      </c>
      <c r="B55" s="86" t="s">
        <v>146</v>
      </c>
      <c r="C55" s="16">
        <v>20.52</v>
      </c>
      <c r="D55" s="13">
        <v>100</v>
      </c>
      <c r="E55" s="16" t="s">
        <v>51</v>
      </c>
      <c r="F55" s="13">
        <v>10</v>
      </c>
      <c r="G55" s="13">
        <v>40</v>
      </c>
      <c r="H55" s="13">
        <v>32</v>
      </c>
      <c r="I55" s="13">
        <v>32</v>
      </c>
      <c r="J55" s="16">
        <v>1</v>
      </c>
      <c r="K55" s="16" t="s">
        <v>52</v>
      </c>
      <c r="L55" s="16" t="s">
        <v>80</v>
      </c>
      <c r="M55" s="55" cm="1">
        <f t="array" ref="M55">MAX(IF(Table2[[#This Row],[Filter]]=ctdi_input[Phantom],0.5,0)+IF(Table2[[#This Row],[Device]]=ctdi_input[scanner name],0.35,0)+IF(Table2[[#This Row],[kVp]]=ctdi_input[kVp],0.15,0)-0.005*ABS((Table2[[#This Row],[Coll.
(mm)]]-ctdi_input[nom. beam width])))</f>
        <v>0.85</v>
      </c>
      <c r="N55" s="69" cm="1">
        <f t="array" ref="N55">MATCH(Table2[[#This Row],[CTDI match closeness]],(IF(Table2[[#This Row],[Filter]]=ctdi_input[Phantom],0.5,0)+IF(Table2[[#This Row],[Device]]=ctdi_input[scanner name],0.35,0)+IF(Table2[[#This Row],[kVp]]=ctdi_input[kVp],0.15,0)-0.005*ABS((Table2[[#This Row],[Coll.
(mm)]]-ctdi_input[nom. beam width]))),0)</f>
        <v>7</v>
      </c>
      <c r="O55" s="69" cm="1">
        <f t="array" ref="O55">INDEX(ctdi_input[top ratio],Table2[[#This Row],[Match index]])</f>
        <v>1.2526872829502234</v>
      </c>
      <c r="P55" s="69" cm="1">
        <f t="array" ref="P55">INDEX(ctdi_input[bottom_ratio],Table2[[#This Row],[Match index]])</f>
        <v>0.8803960396039604</v>
      </c>
      <c r="Q55" s="69" cm="1">
        <f t="array" ref="Q55">INDEX(ctdi_input[display_ratio],Table2[[#This Row],[Match index]])</f>
        <v>1.0608771929824561</v>
      </c>
      <c r="R55" s="55" t="e" cm="1">
        <f t="array" ref="R55">INDEX(ctdi_input[Head Ratio],Table2[[#This Row],[Match index]])</f>
        <v>#N/A</v>
      </c>
      <c r="S55" s="69">
        <f>_xlfn.XLOOKUP($A55,Device_fits!$A$2:$A$20,Device_fits!C$2:C$20)</f>
        <v>3.7902146210943202</v>
      </c>
      <c r="T55" s="69">
        <f>_xlfn.XLOOKUP($A55,Device_fits!$A$2:$A$20,Device_fits!D$2:D$20)</f>
        <v>7.6862233545544499E-3</v>
      </c>
      <c r="U55" s="69">
        <f>_xlfn.XLOOKUP($A55,Device_fits!$A$2:$A$20,Device_fits!E$2:E$20)</f>
        <v>1.8612220991509498E-2</v>
      </c>
      <c r="V55" s="69">
        <f>_xlfn.XLOOKUP($A55,Device_fits!$A$2:$A$20,Device_fits!F$2:F$20)</f>
        <v>2.1756014018494199</v>
      </c>
      <c r="W55" s="69">
        <f>_xlfn.XLOOKUP($A55,Device_fits!$A$2:$A$20,Device_fits!G$2:G$20)</f>
        <v>2.2599999999999998</v>
      </c>
      <c r="X55" s="69">
        <f>_xlfn.XLOOKUP($A55,Device_fits!$A$2:$A$20,Device_fits!H$2:H$20)</f>
        <v>1</v>
      </c>
      <c r="Y55" s="14">
        <f t="shared" si="0"/>
        <v>40</v>
      </c>
      <c r="Z55" s="49">
        <f t="shared" si="1"/>
        <v>1</v>
      </c>
      <c r="AA55" s="50">
        <f>IF(E55="head",IFERROR(1/Table2[[#This Row],[head_ratio_ctdi]],1/W55),1)</f>
        <v>1</v>
      </c>
      <c r="AB55" s="50">
        <f>IFERROR(Table2[[#This Row],[display_ratio]],Table2[[#This Row],[display ratio override]])</f>
        <v>1.0608771929824561</v>
      </c>
      <c r="AC55" s="14">
        <f>1-0.5*EXP(-Table2[[#This Row],[c_length]]*(Table2[[#This Row],[Eff. length]]))</f>
        <v>0.6323397918362581</v>
      </c>
      <c r="AD55" s="70">
        <f>Table2[[#This Row],[Coll.
(mm)]]/(Table2[[#This Row],[Coll.
(mm)]]+Table2[[#This Row],[c_penumbra]])</f>
        <v>0.72515187578759033</v>
      </c>
      <c r="AE55" s="14">
        <f t="shared" ca="1" si="2"/>
        <v>1</v>
      </c>
      <c r="AF55" s="14">
        <f t="shared" si="3"/>
        <v>0.99601166693039078</v>
      </c>
      <c r="AG55" s="47" t="str">
        <f>IF(ISERROR(Table2[[#This Row],[top ratio]]),"Warning: no matching CTDI measurement","Local CTDI used")</f>
        <v>Local CTDI used</v>
      </c>
      <c r="AH55" s="32" t="str">
        <f t="shared" si="4"/>
        <v>Warning: overlap possible</v>
      </c>
      <c r="AI55" s="15">
        <f ca="1">Table2[[#This Row],[klength]]*Table2[[#This Row],[kcoll]]*Table2[[#This Row],[ksize]]*Table2[[#This Row],[constant]]*Table2[[#This Row],[CTDIvol
(mGy)]]*Table2[[#This Row],[Pitch]]*Table2[[#This Row],[kkvp]]*Table2[[#This Row],[k_ctdi]]*Table2[[#This Row],[k_head]]*Table2[[#This Row],[k_bottom]]</f>
        <v>21.630457821085017</v>
      </c>
      <c r="AJ55" s="15">
        <f ca="1">IF(LEFT(Table2[[#This Row],[Overlap warning]],4)="Warn",Table2[[#This Row],[Predicted PSD]]/(SQRT(Table2[[#This Row],[kcoll]])),"")</f>
        <v>25.401023967040064</v>
      </c>
    </row>
    <row r="56" spans="1:36" ht="16.5" thickTop="1" thickBot="1" x14ac:dyDescent="0.3">
      <c r="A56" s="41" t="s">
        <v>77</v>
      </c>
      <c r="B56" s="86" t="s">
        <v>147</v>
      </c>
      <c r="C56" s="16">
        <v>16.18</v>
      </c>
      <c r="D56" s="13">
        <v>100</v>
      </c>
      <c r="E56" s="16" t="s">
        <v>51</v>
      </c>
      <c r="F56" s="13">
        <v>40</v>
      </c>
      <c r="G56" s="13">
        <v>120</v>
      </c>
      <c r="H56" s="13">
        <v>32</v>
      </c>
      <c r="I56" s="13">
        <v>32</v>
      </c>
      <c r="J56" s="16">
        <v>1</v>
      </c>
      <c r="K56" s="16" t="s">
        <v>52</v>
      </c>
      <c r="L56" s="16" t="s">
        <v>80</v>
      </c>
      <c r="M56" s="55" cm="1">
        <f t="array" ref="M56">MAX(IF(Table2[[#This Row],[Filter]]=ctdi_input[Phantom],0.5,0)+IF(Table2[[#This Row],[Device]]=ctdi_input[scanner name],0.35,0)+IF(Table2[[#This Row],[kVp]]=ctdi_input[kVp],0.15,0)-0.005*ABS((Table2[[#This Row],[Coll.
(mm)]]-ctdi_input[nom. beam width])))</f>
        <v>0.7</v>
      </c>
      <c r="N56" s="69" cm="1">
        <f t="array" ref="N56">MATCH(Table2[[#This Row],[CTDI match closeness]],(IF(Table2[[#This Row],[Filter]]=ctdi_input[Phantom],0.5,0)+IF(Table2[[#This Row],[Device]]=ctdi_input[scanner name],0.35,0)+IF(Table2[[#This Row],[kVp]]=ctdi_input[kVp],0.15,0)-0.005*ABS((Table2[[#This Row],[Coll.
(mm)]]-ctdi_input[nom. beam width]))),0)</f>
        <v>7</v>
      </c>
      <c r="O56" s="69" cm="1">
        <f t="array" ref="O56">INDEX(ctdi_input[top ratio],Table2[[#This Row],[Match index]])</f>
        <v>1.2526872829502234</v>
      </c>
      <c r="P56" s="69" cm="1">
        <f t="array" ref="P56">INDEX(ctdi_input[bottom_ratio],Table2[[#This Row],[Match index]])</f>
        <v>0.8803960396039604</v>
      </c>
      <c r="Q56" s="69" cm="1">
        <f t="array" ref="Q56">INDEX(ctdi_input[display_ratio],Table2[[#This Row],[Match index]])</f>
        <v>1.0608771929824561</v>
      </c>
      <c r="R56" s="55" t="e" cm="1">
        <f t="array" ref="R56">INDEX(ctdi_input[Head Ratio],Table2[[#This Row],[Match index]])</f>
        <v>#N/A</v>
      </c>
      <c r="S56" s="69">
        <f>_xlfn.XLOOKUP($A56,Device_fits!$A$2:$A$20,Device_fits!C$2:C$20)</f>
        <v>3.7902146210943202</v>
      </c>
      <c r="T56" s="69">
        <f>_xlfn.XLOOKUP($A56,Device_fits!$A$2:$A$20,Device_fits!D$2:D$20)</f>
        <v>7.6862233545544499E-3</v>
      </c>
      <c r="U56" s="69">
        <f>_xlfn.XLOOKUP($A56,Device_fits!$A$2:$A$20,Device_fits!E$2:E$20)</f>
        <v>1.8612220991509498E-2</v>
      </c>
      <c r="V56" s="69">
        <f>_xlfn.XLOOKUP($A56,Device_fits!$A$2:$A$20,Device_fits!F$2:F$20)</f>
        <v>2.1756014018494199</v>
      </c>
      <c r="W56" s="69">
        <f>_xlfn.XLOOKUP($A56,Device_fits!$A$2:$A$20,Device_fits!G$2:G$20)</f>
        <v>2.2599999999999998</v>
      </c>
      <c r="X56" s="69">
        <f>_xlfn.XLOOKUP($A56,Device_fits!$A$2:$A$20,Device_fits!H$2:H$20)</f>
        <v>1</v>
      </c>
      <c r="Y56" s="14">
        <f t="shared" si="0"/>
        <v>120</v>
      </c>
      <c r="Z56" s="49">
        <f t="shared" si="1"/>
        <v>1</v>
      </c>
      <c r="AA56" s="50">
        <f>IF(E56="head",IFERROR(1/Table2[[#This Row],[head_ratio_ctdi]],1/W56),1)</f>
        <v>1</v>
      </c>
      <c r="AB56" s="50">
        <f>IFERROR(Table2[[#This Row],[display_ratio]],Table2[[#This Row],[display ratio override]])</f>
        <v>1.0608771929824561</v>
      </c>
      <c r="AC56" s="14">
        <f>1-0.5*EXP(-Table2[[#This Row],[c_length]]*(Table2[[#This Row],[Eff. length]]))</f>
        <v>0.80120755392782772</v>
      </c>
      <c r="AD56" s="70">
        <f>Table2[[#This Row],[Coll.
(mm)]]/(Table2[[#This Row],[Coll.
(mm)]]+Table2[[#This Row],[c_penumbra]])</f>
        <v>0.91344608255771087</v>
      </c>
      <c r="AE56" s="14">
        <f t="shared" ca="1" si="2"/>
        <v>1</v>
      </c>
      <c r="AF56" s="14">
        <f t="shared" si="3"/>
        <v>0.99601166693039078</v>
      </c>
      <c r="AG56" s="47" t="str">
        <f>IF(ISERROR(Table2[[#This Row],[top ratio]]),"Warning: no matching CTDI measurement","Local CTDI used")</f>
        <v>Local CTDI used</v>
      </c>
      <c r="AH56" s="32" t="str">
        <f t="shared" si="4"/>
        <v>No overlap</v>
      </c>
      <c r="AI56" s="15">
        <f ca="1">Table2[[#This Row],[klength]]*Table2[[#This Row],[kcoll]]*Table2[[#This Row],[ksize]]*Table2[[#This Row],[constant]]*Table2[[#This Row],[CTDIvol
(mGy)]]*Table2[[#This Row],[Pitch]]*Table2[[#This Row],[kkvp]]*Table2[[#This Row],[k_ctdi]]*Table2[[#This Row],[k_head]]*Table2[[#This Row],[k_bottom]]</f>
        <v>27.22170596611506</v>
      </c>
      <c r="AJ56" s="15" t="str">
        <f>IF(LEFT(Table2[[#This Row],[Overlap warning]],4)="Warn",Table2[[#This Row],[Predicted PSD]]/(SQRT(Table2[[#This Row],[kcoll]])),"")</f>
        <v/>
      </c>
    </row>
    <row r="57" spans="1:36" ht="16.5" thickTop="1" thickBot="1" x14ac:dyDescent="0.3">
      <c r="A57" s="41" t="s">
        <v>77</v>
      </c>
      <c r="B57" s="86" t="s">
        <v>148</v>
      </c>
      <c r="C57" s="16">
        <v>17.45</v>
      </c>
      <c r="D57" s="13">
        <v>100</v>
      </c>
      <c r="E57" s="16" t="s">
        <v>51</v>
      </c>
      <c r="F57" s="13">
        <v>20</v>
      </c>
      <c r="G57" s="13">
        <v>120</v>
      </c>
      <c r="H57" s="13">
        <v>32</v>
      </c>
      <c r="I57" s="13">
        <v>32</v>
      </c>
      <c r="J57" s="16">
        <v>1</v>
      </c>
      <c r="K57" s="16" t="s">
        <v>52</v>
      </c>
      <c r="L57" s="16" t="s">
        <v>80</v>
      </c>
      <c r="M57" s="55" cm="1">
        <f t="array" ref="M57">MAX(IF(Table2[[#This Row],[Filter]]=ctdi_input[Phantom],0.5,0)+IF(Table2[[#This Row],[Device]]=ctdi_input[scanner name],0.35,0)+IF(Table2[[#This Row],[kVp]]=ctdi_input[kVp],0.15,0)-0.005*ABS((Table2[[#This Row],[Coll.
(mm)]]-ctdi_input[nom. beam width])))</f>
        <v>0.79999999999999993</v>
      </c>
      <c r="N57" s="69" cm="1">
        <f t="array" ref="N57">MATCH(Table2[[#This Row],[CTDI match closeness]],(IF(Table2[[#This Row],[Filter]]=ctdi_input[Phantom],0.5,0)+IF(Table2[[#This Row],[Device]]=ctdi_input[scanner name],0.35,0)+IF(Table2[[#This Row],[kVp]]=ctdi_input[kVp],0.15,0)-0.005*ABS((Table2[[#This Row],[Coll.
(mm)]]-ctdi_input[nom. beam width]))),0)</f>
        <v>7</v>
      </c>
      <c r="O57" s="69" cm="1">
        <f t="array" ref="O57">INDEX(ctdi_input[top ratio],Table2[[#This Row],[Match index]])</f>
        <v>1.2526872829502234</v>
      </c>
      <c r="P57" s="69" cm="1">
        <f t="array" ref="P57">INDEX(ctdi_input[bottom_ratio],Table2[[#This Row],[Match index]])</f>
        <v>0.8803960396039604</v>
      </c>
      <c r="Q57" s="69" cm="1">
        <f t="array" ref="Q57">INDEX(ctdi_input[display_ratio],Table2[[#This Row],[Match index]])</f>
        <v>1.0608771929824561</v>
      </c>
      <c r="R57" s="55" t="e" cm="1">
        <f t="array" ref="R57">INDEX(ctdi_input[Head Ratio],Table2[[#This Row],[Match index]])</f>
        <v>#N/A</v>
      </c>
      <c r="S57" s="69">
        <f>_xlfn.XLOOKUP($A57,Device_fits!$A$2:$A$20,Device_fits!C$2:C$20)</f>
        <v>3.7902146210943202</v>
      </c>
      <c r="T57" s="69">
        <f>_xlfn.XLOOKUP($A57,Device_fits!$A$2:$A$20,Device_fits!D$2:D$20)</f>
        <v>7.6862233545544499E-3</v>
      </c>
      <c r="U57" s="69">
        <f>_xlfn.XLOOKUP($A57,Device_fits!$A$2:$A$20,Device_fits!E$2:E$20)</f>
        <v>1.8612220991509498E-2</v>
      </c>
      <c r="V57" s="69">
        <f>_xlfn.XLOOKUP($A57,Device_fits!$A$2:$A$20,Device_fits!F$2:F$20)</f>
        <v>2.1756014018494199</v>
      </c>
      <c r="W57" s="69">
        <f>_xlfn.XLOOKUP($A57,Device_fits!$A$2:$A$20,Device_fits!G$2:G$20)</f>
        <v>2.2599999999999998</v>
      </c>
      <c r="X57" s="69">
        <f>_xlfn.XLOOKUP($A57,Device_fits!$A$2:$A$20,Device_fits!H$2:H$20)</f>
        <v>1</v>
      </c>
      <c r="Y57" s="14">
        <f t="shared" si="0"/>
        <v>120</v>
      </c>
      <c r="Z57" s="49">
        <f t="shared" si="1"/>
        <v>1</v>
      </c>
      <c r="AA57" s="50">
        <f>IF(E57="head",IFERROR(1/Table2[[#This Row],[head_ratio_ctdi]],1/W57),1)</f>
        <v>1</v>
      </c>
      <c r="AB57" s="50">
        <f>IFERROR(Table2[[#This Row],[display_ratio]],Table2[[#This Row],[display ratio override]])</f>
        <v>1.0608771929824561</v>
      </c>
      <c r="AC57" s="14">
        <f>1-0.5*EXP(-Table2[[#This Row],[c_length]]*(Table2[[#This Row],[Eff. length]]))</f>
        <v>0.80120755392782772</v>
      </c>
      <c r="AD57" s="70">
        <f>Table2[[#This Row],[Coll.
(mm)]]/(Table2[[#This Row],[Coll.
(mm)]]+Table2[[#This Row],[c_penumbra]])</f>
        <v>0.8406817810826468</v>
      </c>
      <c r="AE57" s="14">
        <f t="shared" ca="1" si="2"/>
        <v>1</v>
      </c>
      <c r="AF57" s="14">
        <f t="shared" si="3"/>
        <v>0.99601166693039078</v>
      </c>
      <c r="AG57" s="47" t="str">
        <f>IF(ISERROR(Table2[[#This Row],[top ratio]]),"Warning: no matching CTDI measurement","Local CTDI used")</f>
        <v>Local CTDI used</v>
      </c>
      <c r="AH57" s="32" t="str">
        <f t="shared" si="4"/>
        <v>No overlap</v>
      </c>
      <c r="AI57" s="15">
        <f ca="1">Table2[[#This Row],[klength]]*Table2[[#This Row],[kcoll]]*Table2[[#This Row],[ksize]]*Table2[[#This Row],[constant]]*Table2[[#This Row],[CTDIvol
(mGy)]]*Table2[[#This Row],[Pitch]]*Table2[[#This Row],[kkvp]]*Table2[[#This Row],[k_ctdi]]*Table2[[#This Row],[k_head]]*Table2[[#This Row],[k_bottom]]</f>
        <v>27.019727873013057</v>
      </c>
      <c r="AJ57" s="15" t="str">
        <f>IF(LEFT(Table2[[#This Row],[Overlap warning]],4)="Warn",Table2[[#This Row],[Predicted PSD]]/(SQRT(Table2[[#This Row],[kcoll]])),"")</f>
        <v/>
      </c>
    </row>
    <row r="58" spans="1:36" ht="16.5" thickTop="1" thickBot="1" x14ac:dyDescent="0.3">
      <c r="A58" s="41" t="s">
        <v>77</v>
      </c>
      <c r="B58" s="86" t="s">
        <v>149</v>
      </c>
      <c r="C58" s="16">
        <v>20.52</v>
      </c>
      <c r="D58" s="13">
        <v>100</v>
      </c>
      <c r="E58" s="16" t="s">
        <v>51</v>
      </c>
      <c r="F58" s="13">
        <v>10</v>
      </c>
      <c r="G58" s="13">
        <v>120</v>
      </c>
      <c r="H58" s="13">
        <v>32</v>
      </c>
      <c r="I58" s="13">
        <v>32</v>
      </c>
      <c r="J58" s="16">
        <v>1</v>
      </c>
      <c r="K58" s="16" t="s">
        <v>52</v>
      </c>
      <c r="L58" s="16" t="s">
        <v>80</v>
      </c>
      <c r="M58" s="55" cm="1">
        <f t="array" ref="M58">MAX(IF(Table2[[#This Row],[Filter]]=ctdi_input[Phantom],0.5,0)+IF(Table2[[#This Row],[Device]]=ctdi_input[scanner name],0.35,0)+IF(Table2[[#This Row],[kVp]]=ctdi_input[kVp],0.15,0)-0.005*ABS((Table2[[#This Row],[Coll.
(mm)]]-ctdi_input[nom. beam width])))</f>
        <v>0.85</v>
      </c>
      <c r="N58" s="69" cm="1">
        <f t="array" ref="N58">MATCH(Table2[[#This Row],[CTDI match closeness]],(IF(Table2[[#This Row],[Filter]]=ctdi_input[Phantom],0.5,0)+IF(Table2[[#This Row],[Device]]=ctdi_input[scanner name],0.35,0)+IF(Table2[[#This Row],[kVp]]=ctdi_input[kVp],0.15,0)-0.005*ABS((Table2[[#This Row],[Coll.
(mm)]]-ctdi_input[nom. beam width]))),0)</f>
        <v>7</v>
      </c>
      <c r="O58" s="69" cm="1">
        <f t="array" ref="O58">INDEX(ctdi_input[top ratio],Table2[[#This Row],[Match index]])</f>
        <v>1.2526872829502234</v>
      </c>
      <c r="P58" s="69" cm="1">
        <f t="array" ref="P58">INDEX(ctdi_input[bottom_ratio],Table2[[#This Row],[Match index]])</f>
        <v>0.8803960396039604</v>
      </c>
      <c r="Q58" s="69" cm="1">
        <f t="array" ref="Q58">INDEX(ctdi_input[display_ratio],Table2[[#This Row],[Match index]])</f>
        <v>1.0608771929824561</v>
      </c>
      <c r="R58" s="55" t="e" cm="1">
        <f t="array" ref="R58">INDEX(ctdi_input[Head Ratio],Table2[[#This Row],[Match index]])</f>
        <v>#N/A</v>
      </c>
      <c r="S58" s="69">
        <f>_xlfn.XLOOKUP($A58,Device_fits!$A$2:$A$20,Device_fits!C$2:C$20)</f>
        <v>3.7902146210943202</v>
      </c>
      <c r="T58" s="69">
        <f>_xlfn.XLOOKUP($A58,Device_fits!$A$2:$A$20,Device_fits!D$2:D$20)</f>
        <v>7.6862233545544499E-3</v>
      </c>
      <c r="U58" s="69">
        <f>_xlfn.XLOOKUP($A58,Device_fits!$A$2:$A$20,Device_fits!E$2:E$20)</f>
        <v>1.8612220991509498E-2</v>
      </c>
      <c r="V58" s="69">
        <f>_xlfn.XLOOKUP($A58,Device_fits!$A$2:$A$20,Device_fits!F$2:F$20)</f>
        <v>2.1756014018494199</v>
      </c>
      <c r="W58" s="69">
        <f>_xlfn.XLOOKUP($A58,Device_fits!$A$2:$A$20,Device_fits!G$2:G$20)</f>
        <v>2.2599999999999998</v>
      </c>
      <c r="X58" s="69">
        <f>_xlfn.XLOOKUP($A58,Device_fits!$A$2:$A$20,Device_fits!H$2:H$20)</f>
        <v>1</v>
      </c>
      <c r="Y58" s="14">
        <f t="shared" si="0"/>
        <v>120</v>
      </c>
      <c r="Z58" s="49">
        <f t="shared" si="1"/>
        <v>1</v>
      </c>
      <c r="AA58" s="50">
        <f>IF(E58="head",IFERROR(1/Table2[[#This Row],[head_ratio_ctdi]],1/W58),1)</f>
        <v>1</v>
      </c>
      <c r="AB58" s="50">
        <f>IFERROR(Table2[[#This Row],[display_ratio]],Table2[[#This Row],[display ratio override]])</f>
        <v>1.0608771929824561</v>
      </c>
      <c r="AC58" s="14">
        <f>1-0.5*EXP(-Table2[[#This Row],[c_length]]*(Table2[[#This Row],[Eff. length]]))</f>
        <v>0.80120755392782772</v>
      </c>
      <c r="AD58" s="70">
        <f>Table2[[#This Row],[Coll.
(mm)]]/(Table2[[#This Row],[Coll.
(mm)]]+Table2[[#This Row],[c_penumbra]])</f>
        <v>0.72515187578759033</v>
      </c>
      <c r="AE58" s="14">
        <f t="shared" ca="1" si="2"/>
        <v>1</v>
      </c>
      <c r="AF58" s="14">
        <f t="shared" si="3"/>
        <v>0.99601166693039078</v>
      </c>
      <c r="AG58" s="47" t="str">
        <f>IF(ISERROR(Table2[[#This Row],[top ratio]]),"Warning: no matching CTDI measurement","Local CTDI used")</f>
        <v>Local CTDI used</v>
      </c>
      <c r="AH58" s="32" t="str">
        <f t="shared" si="4"/>
        <v>Warning: overlap possible</v>
      </c>
      <c r="AI58" s="15">
        <f ca="1">Table2[[#This Row],[klength]]*Table2[[#This Row],[kcoll]]*Table2[[#This Row],[ksize]]*Table2[[#This Row],[constant]]*Table2[[#This Row],[CTDIvol
(mGy)]]*Table2[[#This Row],[Pitch]]*Table2[[#This Row],[kkvp]]*Table2[[#This Row],[k_ctdi]]*Table2[[#This Row],[k_head]]*Table2[[#This Row],[k_bottom]]</f>
        <v>27.406920179488303</v>
      </c>
      <c r="AJ58" s="15">
        <f ca="1">IF(LEFT(Table2[[#This Row],[Overlap warning]],4)="Warn",Table2[[#This Row],[Predicted PSD]]/(SQRT(Table2[[#This Row],[kcoll]])),"")</f>
        <v>32.184424486074782</v>
      </c>
    </row>
    <row r="59" spans="1:36" ht="16.5" thickTop="1" thickBot="1" x14ac:dyDescent="0.3">
      <c r="A59" s="41" t="s">
        <v>77</v>
      </c>
      <c r="B59" s="86" t="s">
        <v>150</v>
      </c>
      <c r="C59" s="16">
        <v>21.75</v>
      </c>
      <c r="D59" s="13">
        <v>120</v>
      </c>
      <c r="E59" s="16" t="s">
        <v>51</v>
      </c>
      <c r="F59" s="13">
        <v>40</v>
      </c>
      <c r="G59" s="13">
        <v>40</v>
      </c>
      <c r="H59" s="13">
        <v>32</v>
      </c>
      <c r="I59" s="13">
        <v>32</v>
      </c>
      <c r="J59" s="16">
        <v>1</v>
      </c>
      <c r="K59" s="16" t="s">
        <v>52</v>
      </c>
      <c r="L59" s="16" t="s">
        <v>80</v>
      </c>
      <c r="M59" s="55" cm="1">
        <f t="array" ref="M59">MAX(IF(Table2[[#This Row],[Filter]]=ctdi_input[Phantom],0.5,0)+IF(Table2[[#This Row],[Device]]=ctdi_input[scanner name],0.35,0)+IF(Table2[[#This Row],[kVp]]=ctdi_input[kVp],0.15,0)-0.005*ABS((Table2[[#This Row],[Coll.
(mm)]]-ctdi_input[nom. beam width])))</f>
        <v>0.85</v>
      </c>
      <c r="N59" s="69" cm="1">
        <f t="array" ref="N59">MATCH(Table2[[#This Row],[CTDI match closeness]],(IF(Table2[[#This Row],[Filter]]=ctdi_input[Phantom],0.5,0)+IF(Table2[[#This Row],[Device]]=ctdi_input[scanner name],0.35,0)+IF(Table2[[#This Row],[kVp]]=ctdi_input[kVp],0.15,0)-0.005*ABS((Table2[[#This Row],[Coll.
(mm)]]-ctdi_input[nom. beam width]))),0)</f>
        <v>7</v>
      </c>
      <c r="O59" s="69" cm="1">
        <f t="array" ref="O59">INDEX(ctdi_input[top ratio],Table2[[#This Row],[Match index]])</f>
        <v>1.2526872829502234</v>
      </c>
      <c r="P59" s="69" cm="1">
        <f t="array" ref="P59">INDEX(ctdi_input[bottom_ratio],Table2[[#This Row],[Match index]])</f>
        <v>0.8803960396039604</v>
      </c>
      <c r="Q59" s="69" cm="1">
        <f t="array" ref="Q59">INDEX(ctdi_input[display_ratio],Table2[[#This Row],[Match index]])</f>
        <v>1.0608771929824561</v>
      </c>
      <c r="R59" s="55" t="e" cm="1">
        <f t="array" ref="R59">INDEX(ctdi_input[Head Ratio],Table2[[#This Row],[Match index]])</f>
        <v>#N/A</v>
      </c>
      <c r="S59" s="69">
        <f>_xlfn.XLOOKUP($A59,Device_fits!$A$2:$A$20,Device_fits!C$2:C$20)</f>
        <v>3.7902146210943202</v>
      </c>
      <c r="T59" s="69">
        <f>_xlfn.XLOOKUP($A59,Device_fits!$A$2:$A$20,Device_fits!D$2:D$20)</f>
        <v>7.6862233545544499E-3</v>
      </c>
      <c r="U59" s="69">
        <f>_xlfn.XLOOKUP($A59,Device_fits!$A$2:$A$20,Device_fits!E$2:E$20)</f>
        <v>1.8612220991509498E-2</v>
      </c>
      <c r="V59" s="69">
        <f>_xlfn.XLOOKUP($A59,Device_fits!$A$2:$A$20,Device_fits!F$2:F$20)</f>
        <v>2.1756014018494199</v>
      </c>
      <c r="W59" s="69">
        <f>_xlfn.XLOOKUP($A59,Device_fits!$A$2:$A$20,Device_fits!G$2:G$20)</f>
        <v>2.2599999999999998</v>
      </c>
      <c r="X59" s="69">
        <f>_xlfn.XLOOKUP($A59,Device_fits!$A$2:$A$20,Device_fits!H$2:H$20)</f>
        <v>1</v>
      </c>
      <c r="Y59" s="14">
        <f t="shared" si="0"/>
        <v>40</v>
      </c>
      <c r="Z59" s="49">
        <f t="shared" si="1"/>
        <v>1</v>
      </c>
      <c r="AA59" s="50">
        <f>IF(E59="head",IFERROR(1/Table2[[#This Row],[head_ratio_ctdi]],1/W59),1)</f>
        <v>1</v>
      </c>
      <c r="AB59" s="50">
        <f>IFERROR(Table2[[#This Row],[display_ratio]],Table2[[#This Row],[display ratio override]])</f>
        <v>1.0608771929824561</v>
      </c>
      <c r="AC59" s="14">
        <f>1-0.5*EXP(-Table2[[#This Row],[c_length]]*(Table2[[#This Row],[Eff. length]]))</f>
        <v>0.6323397918362581</v>
      </c>
      <c r="AD59" s="70">
        <f>Table2[[#This Row],[Coll.
(mm)]]/(Table2[[#This Row],[Coll.
(mm)]]+Table2[[#This Row],[c_penumbra]])</f>
        <v>0.91344608255771087</v>
      </c>
      <c r="AE59" s="14">
        <f t="shared" ca="1" si="2"/>
        <v>1</v>
      </c>
      <c r="AF59" s="14">
        <f t="shared" si="3"/>
        <v>0.99335277821731804</v>
      </c>
      <c r="AG59" s="47" t="str">
        <f>IF(ISERROR(Table2[[#This Row],[top ratio]]),"Warning: no matching CTDI measurement","Local CTDI used")</f>
        <v>Local CTDI used</v>
      </c>
      <c r="AH59" s="32" t="str">
        <f t="shared" si="4"/>
        <v>No overlap</v>
      </c>
      <c r="AI59" s="15">
        <f ca="1">Table2[[#This Row],[klength]]*Table2[[#This Row],[kcoll]]*Table2[[#This Row],[ksize]]*Table2[[#This Row],[constant]]*Table2[[#This Row],[CTDIvol
(mGy)]]*Table2[[#This Row],[Pitch]]*Table2[[#This Row],[kkvp]]*Table2[[#This Row],[k_ctdi]]*Table2[[#This Row],[k_head]]*Table2[[#This Row],[k_bottom]]</f>
        <v>28.803193664173893</v>
      </c>
      <c r="AJ59" s="15" t="str">
        <f>IF(LEFT(Table2[[#This Row],[Overlap warning]],4)="Warn",Table2[[#This Row],[Predicted PSD]]/(SQRT(Table2[[#This Row],[kcoll]])),"")</f>
        <v/>
      </c>
    </row>
    <row r="60" spans="1:36" ht="16.5" thickTop="1" thickBot="1" x14ac:dyDescent="0.3">
      <c r="A60" s="41" t="s">
        <v>77</v>
      </c>
      <c r="B60" s="86" t="s">
        <v>151</v>
      </c>
      <c r="C60" s="16">
        <v>23.45</v>
      </c>
      <c r="D60" s="13">
        <v>120</v>
      </c>
      <c r="E60" s="16" t="s">
        <v>51</v>
      </c>
      <c r="F60" s="13">
        <v>20</v>
      </c>
      <c r="G60" s="13">
        <v>40</v>
      </c>
      <c r="H60" s="13">
        <v>32</v>
      </c>
      <c r="I60" s="13">
        <v>32</v>
      </c>
      <c r="J60" s="16">
        <v>1</v>
      </c>
      <c r="K60" s="16" t="s">
        <v>52</v>
      </c>
      <c r="L60" s="16" t="s">
        <v>80</v>
      </c>
      <c r="M60" s="55" cm="1">
        <f t="array" ref="M60">MAX(IF(Table2[[#This Row],[Filter]]=ctdi_input[Phantom],0.5,0)+IF(Table2[[#This Row],[Device]]=ctdi_input[scanner name],0.35,0)+IF(Table2[[#This Row],[kVp]]=ctdi_input[kVp],0.15,0)-0.005*ABS((Table2[[#This Row],[Coll.
(mm)]]-ctdi_input[nom. beam width])))</f>
        <v>0.95</v>
      </c>
      <c r="N60" s="69" cm="1">
        <f t="array" ref="N60">MATCH(Table2[[#This Row],[CTDI match closeness]],(IF(Table2[[#This Row],[Filter]]=ctdi_input[Phantom],0.5,0)+IF(Table2[[#This Row],[Device]]=ctdi_input[scanner name],0.35,0)+IF(Table2[[#This Row],[kVp]]=ctdi_input[kVp],0.15,0)-0.005*ABS((Table2[[#This Row],[Coll.
(mm)]]-ctdi_input[nom. beam width]))),0)</f>
        <v>7</v>
      </c>
      <c r="O60" s="69" cm="1">
        <f t="array" ref="O60">INDEX(ctdi_input[top ratio],Table2[[#This Row],[Match index]])</f>
        <v>1.2526872829502234</v>
      </c>
      <c r="P60" s="69" cm="1">
        <f t="array" ref="P60">INDEX(ctdi_input[bottom_ratio],Table2[[#This Row],[Match index]])</f>
        <v>0.8803960396039604</v>
      </c>
      <c r="Q60" s="69" cm="1">
        <f t="array" ref="Q60">INDEX(ctdi_input[display_ratio],Table2[[#This Row],[Match index]])</f>
        <v>1.0608771929824561</v>
      </c>
      <c r="R60" s="55" t="e" cm="1">
        <f t="array" ref="R60">INDEX(ctdi_input[Head Ratio],Table2[[#This Row],[Match index]])</f>
        <v>#N/A</v>
      </c>
      <c r="S60" s="69">
        <f>_xlfn.XLOOKUP($A60,Device_fits!$A$2:$A$20,Device_fits!C$2:C$20)</f>
        <v>3.7902146210943202</v>
      </c>
      <c r="T60" s="69">
        <f>_xlfn.XLOOKUP($A60,Device_fits!$A$2:$A$20,Device_fits!D$2:D$20)</f>
        <v>7.6862233545544499E-3</v>
      </c>
      <c r="U60" s="69">
        <f>_xlfn.XLOOKUP($A60,Device_fits!$A$2:$A$20,Device_fits!E$2:E$20)</f>
        <v>1.8612220991509498E-2</v>
      </c>
      <c r="V60" s="69">
        <f>_xlfn.XLOOKUP($A60,Device_fits!$A$2:$A$20,Device_fits!F$2:F$20)</f>
        <v>2.1756014018494199</v>
      </c>
      <c r="W60" s="69">
        <f>_xlfn.XLOOKUP($A60,Device_fits!$A$2:$A$20,Device_fits!G$2:G$20)</f>
        <v>2.2599999999999998</v>
      </c>
      <c r="X60" s="69">
        <f>_xlfn.XLOOKUP($A60,Device_fits!$A$2:$A$20,Device_fits!H$2:H$20)</f>
        <v>1</v>
      </c>
      <c r="Y60" s="14">
        <f t="shared" si="0"/>
        <v>40</v>
      </c>
      <c r="Z60" s="49">
        <f t="shared" si="1"/>
        <v>1</v>
      </c>
      <c r="AA60" s="50">
        <f>IF(E60="head",IFERROR(1/Table2[[#This Row],[head_ratio_ctdi]],1/W60),1)</f>
        <v>1</v>
      </c>
      <c r="AB60" s="50">
        <f>IFERROR(Table2[[#This Row],[display_ratio]],Table2[[#This Row],[display ratio override]])</f>
        <v>1.0608771929824561</v>
      </c>
      <c r="AC60" s="14">
        <f>1-0.5*EXP(-Table2[[#This Row],[c_length]]*(Table2[[#This Row],[Eff. length]]))</f>
        <v>0.6323397918362581</v>
      </c>
      <c r="AD60" s="70">
        <f>Table2[[#This Row],[Coll.
(mm)]]/(Table2[[#This Row],[Coll.
(mm)]]+Table2[[#This Row],[c_penumbra]])</f>
        <v>0.8406817810826468</v>
      </c>
      <c r="AE60" s="14">
        <f t="shared" ca="1" si="2"/>
        <v>1</v>
      </c>
      <c r="AF60" s="14">
        <f t="shared" si="3"/>
        <v>0.99335277821731804</v>
      </c>
      <c r="AG60" s="47" t="str">
        <f>IF(ISERROR(Table2[[#This Row],[top ratio]]),"Warning: no matching CTDI measurement","Local CTDI used")</f>
        <v>Local CTDI used</v>
      </c>
      <c r="AH60" s="32" t="str">
        <f t="shared" si="4"/>
        <v>No overlap</v>
      </c>
      <c r="AI60" s="15">
        <f ca="1">Table2[[#This Row],[klength]]*Table2[[#This Row],[kcoll]]*Table2[[#This Row],[ksize]]*Table2[[#This Row],[constant]]*Table2[[#This Row],[CTDIvol
(mGy)]]*Table2[[#This Row],[Pitch]]*Table2[[#This Row],[kkvp]]*Table2[[#This Row],[k_ctdi]]*Table2[[#This Row],[k_head]]*Table2[[#This Row],[k_bottom]]</f>
        <v>28.580705723064554</v>
      </c>
      <c r="AJ60" s="15" t="str">
        <f>IF(LEFT(Table2[[#This Row],[Overlap warning]],4)="Warn",Table2[[#This Row],[Predicted PSD]]/(SQRT(Table2[[#This Row],[kcoll]])),"")</f>
        <v/>
      </c>
    </row>
    <row r="61" spans="1:36" ht="16.5" thickTop="1" thickBot="1" x14ac:dyDescent="0.3">
      <c r="A61" s="41" t="s">
        <v>77</v>
      </c>
      <c r="B61" s="86" t="s">
        <v>152</v>
      </c>
      <c r="C61" s="16">
        <v>23.17</v>
      </c>
      <c r="D61" s="13">
        <v>120</v>
      </c>
      <c r="E61" s="16" t="s">
        <v>51</v>
      </c>
      <c r="F61" s="13">
        <v>10</v>
      </c>
      <c r="G61" s="13">
        <v>40</v>
      </c>
      <c r="H61" s="13">
        <v>32</v>
      </c>
      <c r="I61" s="13">
        <v>32</v>
      </c>
      <c r="J61" s="16">
        <v>1</v>
      </c>
      <c r="K61" s="16" t="s">
        <v>52</v>
      </c>
      <c r="L61" s="16" t="s">
        <v>80</v>
      </c>
      <c r="M61" s="55" cm="1">
        <f t="array" ref="M61">MAX(IF(Table2[[#This Row],[Filter]]=ctdi_input[Phantom],0.5,0)+IF(Table2[[#This Row],[Device]]=ctdi_input[scanner name],0.35,0)+IF(Table2[[#This Row],[kVp]]=ctdi_input[kVp],0.15,0)-0.005*ABS((Table2[[#This Row],[Coll.
(mm)]]-ctdi_input[nom. beam width])))</f>
        <v>1</v>
      </c>
      <c r="N61" s="69" cm="1">
        <f t="array" ref="N61">MATCH(Table2[[#This Row],[CTDI match closeness]],(IF(Table2[[#This Row],[Filter]]=ctdi_input[Phantom],0.5,0)+IF(Table2[[#This Row],[Device]]=ctdi_input[scanner name],0.35,0)+IF(Table2[[#This Row],[kVp]]=ctdi_input[kVp],0.15,0)-0.005*ABS((Table2[[#This Row],[Coll.
(mm)]]-ctdi_input[nom. beam width]))),0)</f>
        <v>7</v>
      </c>
      <c r="O61" s="69" cm="1">
        <f t="array" ref="O61">INDEX(ctdi_input[top ratio],Table2[[#This Row],[Match index]])</f>
        <v>1.2526872829502234</v>
      </c>
      <c r="P61" s="69" cm="1">
        <f t="array" ref="P61">INDEX(ctdi_input[bottom_ratio],Table2[[#This Row],[Match index]])</f>
        <v>0.8803960396039604</v>
      </c>
      <c r="Q61" s="69" cm="1">
        <f t="array" ref="Q61">INDEX(ctdi_input[display_ratio],Table2[[#This Row],[Match index]])</f>
        <v>1.0608771929824561</v>
      </c>
      <c r="R61" s="55" t="e" cm="1">
        <f t="array" ref="R61">INDEX(ctdi_input[Head Ratio],Table2[[#This Row],[Match index]])</f>
        <v>#N/A</v>
      </c>
      <c r="S61" s="69">
        <f>_xlfn.XLOOKUP($A61,Device_fits!$A$2:$A$20,Device_fits!C$2:C$20)</f>
        <v>3.7902146210943202</v>
      </c>
      <c r="T61" s="69">
        <f>_xlfn.XLOOKUP($A61,Device_fits!$A$2:$A$20,Device_fits!D$2:D$20)</f>
        <v>7.6862233545544499E-3</v>
      </c>
      <c r="U61" s="69">
        <f>_xlfn.XLOOKUP($A61,Device_fits!$A$2:$A$20,Device_fits!E$2:E$20)</f>
        <v>1.8612220991509498E-2</v>
      </c>
      <c r="V61" s="69">
        <f>_xlfn.XLOOKUP($A61,Device_fits!$A$2:$A$20,Device_fits!F$2:F$20)</f>
        <v>2.1756014018494199</v>
      </c>
      <c r="W61" s="69">
        <f>_xlfn.XLOOKUP($A61,Device_fits!$A$2:$A$20,Device_fits!G$2:G$20)</f>
        <v>2.2599999999999998</v>
      </c>
      <c r="X61" s="69">
        <f>_xlfn.XLOOKUP($A61,Device_fits!$A$2:$A$20,Device_fits!H$2:H$20)</f>
        <v>1</v>
      </c>
      <c r="Y61" s="14">
        <f t="shared" si="0"/>
        <v>40</v>
      </c>
      <c r="Z61" s="49">
        <f t="shared" si="1"/>
        <v>1</v>
      </c>
      <c r="AA61" s="50">
        <f>IF(E61="head",IFERROR(1/Table2[[#This Row],[head_ratio_ctdi]],1/W61),1)</f>
        <v>1</v>
      </c>
      <c r="AB61" s="50">
        <f>IFERROR(Table2[[#This Row],[display_ratio]],Table2[[#This Row],[display ratio override]])</f>
        <v>1.0608771929824561</v>
      </c>
      <c r="AC61" s="14">
        <f>1-0.5*EXP(-Table2[[#This Row],[c_length]]*(Table2[[#This Row],[Eff. length]]))</f>
        <v>0.6323397918362581</v>
      </c>
      <c r="AD61" s="70">
        <f>Table2[[#This Row],[Coll.
(mm)]]/(Table2[[#This Row],[Coll.
(mm)]]+Table2[[#This Row],[c_penumbra]])</f>
        <v>0.72515187578759033</v>
      </c>
      <c r="AE61" s="14">
        <f t="shared" ca="1" si="2"/>
        <v>1</v>
      </c>
      <c r="AF61" s="14">
        <f t="shared" si="3"/>
        <v>0.99335277821731804</v>
      </c>
      <c r="AG61" s="47" t="str">
        <f>IF(ISERROR(Table2[[#This Row],[top ratio]]),"Warning: no matching CTDI measurement","Local CTDI used")</f>
        <v>Local CTDI used</v>
      </c>
      <c r="AH61" s="32" t="str">
        <f t="shared" si="4"/>
        <v>Warning: overlap possible</v>
      </c>
      <c r="AI61" s="15">
        <f ca="1">Table2[[#This Row],[klength]]*Table2[[#This Row],[kcoll]]*Table2[[#This Row],[ksize]]*Table2[[#This Row],[constant]]*Table2[[#This Row],[CTDIvol
(mGy)]]*Table2[[#This Row],[Pitch]]*Table2[[#This Row],[kkvp]]*Table2[[#This Row],[k_ctdi]]*Table2[[#This Row],[k_head]]*Table2[[#This Row],[k_bottom]]</f>
        <v>24.358664518831642</v>
      </c>
      <c r="AJ61" s="15">
        <f ca="1">IF(LEFT(Table2[[#This Row],[Overlap warning]],4)="Warn",Table2[[#This Row],[Predicted PSD]]/(SQRT(Table2[[#This Row],[kcoll]])),"")</f>
        <v>28.604804686325139</v>
      </c>
    </row>
    <row r="62" spans="1:36" ht="16.5" thickTop="1" thickBot="1" x14ac:dyDescent="0.3">
      <c r="A62" s="41" t="s">
        <v>77</v>
      </c>
      <c r="B62" s="86" t="s">
        <v>153</v>
      </c>
      <c r="C62" s="16">
        <v>21.75</v>
      </c>
      <c r="D62" s="13">
        <v>120</v>
      </c>
      <c r="E62" s="16" t="s">
        <v>51</v>
      </c>
      <c r="F62" s="13">
        <v>40</v>
      </c>
      <c r="G62" s="13">
        <v>120</v>
      </c>
      <c r="H62" s="13">
        <v>32</v>
      </c>
      <c r="I62" s="13">
        <v>32</v>
      </c>
      <c r="J62" s="16">
        <v>1</v>
      </c>
      <c r="K62" s="16" t="s">
        <v>52</v>
      </c>
      <c r="L62" s="16" t="s">
        <v>80</v>
      </c>
      <c r="M62" s="55" cm="1">
        <f t="array" ref="M62">MAX(IF(Table2[[#This Row],[Filter]]=ctdi_input[Phantom],0.5,0)+IF(Table2[[#This Row],[Device]]=ctdi_input[scanner name],0.35,0)+IF(Table2[[#This Row],[kVp]]=ctdi_input[kVp],0.15,0)-0.005*ABS((Table2[[#This Row],[Coll.
(mm)]]-ctdi_input[nom. beam width])))</f>
        <v>0.85</v>
      </c>
      <c r="N62" s="69" cm="1">
        <f t="array" ref="N62">MATCH(Table2[[#This Row],[CTDI match closeness]],(IF(Table2[[#This Row],[Filter]]=ctdi_input[Phantom],0.5,0)+IF(Table2[[#This Row],[Device]]=ctdi_input[scanner name],0.35,0)+IF(Table2[[#This Row],[kVp]]=ctdi_input[kVp],0.15,0)-0.005*ABS((Table2[[#This Row],[Coll.
(mm)]]-ctdi_input[nom. beam width]))),0)</f>
        <v>7</v>
      </c>
      <c r="O62" s="69" cm="1">
        <f t="array" ref="O62">INDEX(ctdi_input[top ratio],Table2[[#This Row],[Match index]])</f>
        <v>1.2526872829502234</v>
      </c>
      <c r="P62" s="69" cm="1">
        <f t="array" ref="P62">INDEX(ctdi_input[bottom_ratio],Table2[[#This Row],[Match index]])</f>
        <v>0.8803960396039604</v>
      </c>
      <c r="Q62" s="69" cm="1">
        <f t="array" ref="Q62">INDEX(ctdi_input[display_ratio],Table2[[#This Row],[Match index]])</f>
        <v>1.0608771929824561</v>
      </c>
      <c r="R62" s="55" t="e" cm="1">
        <f t="array" ref="R62">INDEX(ctdi_input[Head Ratio],Table2[[#This Row],[Match index]])</f>
        <v>#N/A</v>
      </c>
      <c r="S62" s="69">
        <f>_xlfn.XLOOKUP($A62,Device_fits!$A$2:$A$20,Device_fits!C$2:C$20)</f>
        <v>3.7902146210943202</v>
      </c>
      <c r="T62" s="69">
        <f>_xlfn.XLOOKUP($A62,Device_fits!$A$2:$A$20,Device_fits!D$2:D$20)</f>
        <v>7.6862233545544499E-3</v>
      </c>
      <c r="U62" s="69">
        <f>_xlfn.XLOOKUP($A62,Device_fits!$A$2:$A$20,Device_fits!E$2:E$20)</f>
        <v>1.8612220991509498E-2</v>
      </c>
      <c r="V62" s="69">
        <f>_xlfn.XLOOKUP($A62,Device_fits!$A$2:$A$20,Device_fits!F$2:F$20)</f>
        <v>2.1756014018494199</v>
      </c>
      <c r="W62" s="69">
        <f>_xlfn.XLOOKUP($A62,Device_fits!$A$2:$A$20,Device_fits!G$2:G$20)</f>
        <v>2.2599999999999998</v>
      </c>
      <c r="X62" s="69">
        <f>_xlfn.XLOOKUP($A62,Device_fits!$A$2:$A$20,Device_fits!H$2:H$20)</f>
        <v>1</v>
      </c>
      <c r="Y62" s="14">
        <f t="shared" si="0"/>
        <v>120</v>
      </c>
      <c r="Z62" s="49">
        <f t="shared" si="1"/>
        <v>1</v>
      </c>
      <c r="AA62" s="50">
        <f>IF(E62="head",IFERROR(1/Table2[[#This Row],[head_ratio_ctdi]],1/W62),1)</f>
        <v>1</v>
      </c>
      <c r="AB62" s="50">
        <f>IFERROR(Table2[[#This Row],[display_ratio]],Table2[[#This Row],[display ratio override]])</f>
        <v>1.0608771929824561</v>
      </c>
      <c r="AC62" s="14">
        <f>1-0.5*EXP(-Table2[[#This Row],[c_length]]*(Table2[[#This Row],[Eff. length]]))</f>
        <v>0.80120755392782772</v>
      </c>
      <c r="AD62" s="70">
        <f>Table2[[#This Row],[Coll.
(mm)]]/(Table2[[#This Row],[Coll.
(mm)]]+Table2[[#This Row],[c_penumbra]])</f>
        <v>0.91344608255771087</v>
      </c>
      <c r="AE62" s="14">
        <f t="shared" ca="1" si="2"/>
        <v>1</v>
      </c>
      <c r="AF62" s="14">
        <f t="shared" si="3"/>
        <v>0.99335277821731804</v>
      </c>
      <c r="AG62" s="47" t="str">
        <f>IF(ISERROR(Table2[[#This Row],[top ratio]]),"Warning: no matching CTDI measurement","Local CTDI used")</f>
        <v>Local CTDI used</v>
      </c>
      <c r="AH62" s="32" t="str">
        <f t="shared" si="4"/>
        <v>No overlap</v>
      </c>
      <c r="AI62" s="15">
        <f ca="1">Table2[[#This Row],[klength]]*Table2[[#This Row],[kcoll]]*Table2[[#This Row],[ksize]]*Table2[[#This Row],[constant]]*Table2[[#This Row],[CTDIvol
(mGy)]]*Table2[[#This Row],[Pitch]]*Table2[[#This Row],[kkvp]]*Table2[[#This Row],[k_ctdi]]*Table2[[#This Row],[k_head]]*Table2[[#This Row],[k_bottom]]</f>
        <v>36.495151244503774</v>
      </c>
      <c r="AJ62" s="15" t="str">
        <f>IF(LEFT(Table2[[#This Row],[Overlap warning]],4)="Warn",Table2[[#This Row],[Predicted PSD]]/(SQRT(Table2[[#This Row],[kcoll]])),"")</f>
        <v/>
      </c>
    </row>
    <row r="63" spans="1:36" ht="16.5" thickTop="1" thickBot="1" x14ac:dyDescent="0.3">
      <c r="A63" s="41" t="s">
        <v>77</v>
      </c>
      <c r="B63" s="86" t="s">
        <v>154</v>
      </c>
      <c r="C63" s="16">
        <v>23.45</v>
      </c>
      <c r="D63" s="13">
        <v>120</v>
      </c>
      <c r="E63" s="16" t="s">
        <v>51</v>
      </c>
      <c r="F63" s="13">
        <v>20</v>
      </c>
      <c r="G63" s="13">
        <v>120</v>
      </c>
      <c r="H63" s="13">
        <v>32</v>
      </c>
      <c r="I63" s="13">
        <v>32</v>
      </c>
      <c r="J63" s="16">
        <v>1</v>
      </c>
      <c r="K63" s="16" t="s">
        <v>52</v>
      </c>
      <c r="L63" s="16" t="s">
        <v>80</v>
      </c>
      <c r="M63" s="55" cm="1">
        <f t="array" ref="M63">MAX(IF(Table2[[#This Row],[Filter]]=ctdi_input[Phantom],0.5,0)+IF(Table2[[#This Row],[Device]]=ctdi_input[scanner name],0.35,0)+IF(Table2[[#This Row],[kVp]]=ctdi_input[kVp],0.15,0)-0.005*ABS((Table2[[#This Row],[Coll.
(mm)]]-ctdi_input[nom. beam width])))</f>
        <v>0.95</v>
      </c>
      <c r="N63" s="69" cm="1">
        <f t="array" ref="N63">MATCH(Table2[[#This Row],[CTDI match closeness]],(IF(Table2[[#This Row],[Filter]]=ctdi_input[Phantom],0.5,0)+IF(Table2[[#This Row],[Device]]=ctdi_input[scanner name],0.35,0)+IF(Table2[[#This Row],[kVp]]=ctdi_input[kVp],0.15,0)-0.005*ABS((Table2[[#This Row],[Coll.
(mm)]]-ctdi_input[nom. beam width]))),0)</f>
        <v>7</v>
      </c>
      <c r="O63" s="69" cm="1">
        <f t="array" ref="O63">INDEX(ctdi_input[top ratio],Table2[[#This Row],[Match index]])</f>
        <v>1.2526872829502234</v>
      </c>
      <c r="P63" s="69" cm="1">
        <f t="array" ref="P63">INDEX(ctdi_input[bottom_ratio],Table2[[#This Row],[Match index]])</f>
        <v>0.8803960396039604</v>
      </c>
      <c r="Q63" s="69" cm="1">
        <f t="array" ref="Q63">INDEX(ctdi_input[display_ratio],Table2[[#This Row],[Match index]])</f>
        <v>1.0608771929824561</v>
      </c>
      <c r="R63" s="55" t="e" cm="1">
        <f t="array" ref="R63">INDEX(ctdi_input[Head Ratio],Table2[[#This Row],[Match index]])</f>
        <v>#N/A</v>
      </c>
      <c r="S63" s="69">
        <f>_xlfn.XLOOKUP($A63,Device_fits!$A$2:$A$20,Device_fits!C$2:C$20)</f>
        <v>3.7902146210943202</v>
      </c>
      <c r="T63" s="69">
        <f>_xlfn.XLOOKUP($A63,Device_fits!$A$2:$A$20,Device_fits!D$2:D$20)</f>
        <v>7.6862233545544499E-3</v>
      </c>
      <c r="U63" s="69">
        <f>_xlfn.XLOOKUP($A63,Device_fits!$A$2:$A$20,Device_fits!E$2:E$20)</f>
        <v>1.8612220991509498E-2</v>
      </c>
      <c r="V63" s="69">
        <f>_xlfn.XLOOKUP($A63,Device_fits!$A$2:$A$20,Device_fits!F$2:F$20)</f>
        <v>2.1756014018494199</v>
      </c>
      <c r="W63" s="69">
        <f>_xlfn.XLOOKUP($A63,Device_fits!$A$2:$A$20,Device_fits!G$2:G$20)</f>
        <v>2.2599999999999998</v>
      </c>
      <c r="X63" s="69">
        <f>_xlfn.XLOOKUP($A63,Device_fits!$A$2:$A$20,Device_fits!H$2:H$20)</f>
        <v>1</v>
      </c>
      <c r="Y63" s="14">
        <f t="shared" si="0"/>
        <v>120</v>
      </c>
      <c r="Z63" s="49">
        <f t="shared" si="1"/>
        <v>1</v>
      </c>
      <c r="AA63" s="50">
        <f>IF(E63="head",IFERROR(1/Table2[[#This Row],[head_ratio_ctdi]],1/W63),1)</f>
        <v>1</v>
      </c>
      <c r="AB63" s="50">
        <f>IFERROR(Table2[[#This Row],[display_ratio]],Table2[[#This Row],[display ratio override]])</f>
        <v>1.0608771929824561</v>
      </c>
      <c r="AC63" s="14">
        <f>1-0.5*EXP(-Table2[[#This Row],[c_length]]*(Table2[[#This Row],[Eff. length]]))</f>
        <v>0.80120755392782772</v>
      </c>
      <c r="AD63" s="70">
        <f>Table2[[#This Row],[Coll.
(mm)]]/(Table2[[#This Row],[Coll.
(mm)]]+Table2[[#This Row],[c_penumbra]])</f>
        <v>0.8406817810826468</v>
      </c>
      <c r="AE63" s="14">
        <f t="shared" ca="1" si="2"/>
        <v>1</v>
      </c>
      <c r="AF63" s="14">
        <f t="shared" si="3"/>
        <v>0.99335277821731804</v>
      </c>
      <c r="AG63" s="47" t="str">
        <f>IF(ISERROR(Table2[[#This Row],[top ratio]]),"Warning: no matching CTDI measurement","Local CTDI used")</f>
        <v>Local CTDI used</v>
      </c>
      <c r="AH63" s="32" t="str">
        <f t="shared" si="4"/>
        <v>No overlap</v>
      </c>
      <c r="AI63" s="15">
        <f ca="1">Table2[[#This Row],[klength]]*Table2[[#This Row],[kcoll]]*Table2[[#This Row],[ksize]]*Table2[[#This Row],[constant]]*Table2[[#This Row],[CTDIvol
(mGy)]]*Table2[[#This Row],[Pitch]]*Table2[[#This Row],[kkvp]]*Table2[[#This Row],[k_ctdi]]*Table2[[#This Row],[k_head]]*Table2[[#This Row],[k_bottom]]</f>
        <v>36.213247398856147</v>
      </c>
      <c r="AJ63" s="15" t="str">
        <f>IF(LEFT(Table2[[#This Row],[Overlap warning]],4)="Warn",Table2[[#This Row],[Predicted PSD]]/(SQRT(Table2[[#This Row],[kcoll]])),"")</f>
        <v/>
      </c>
    </row>
    <row r="64" spans="1:36" ht="16.5" thickTop="1" thickBot="1" x14ac:dyDescent="0.3">
      <c r="A64" s="41" t="s">
        <v>77</v>
      </c>
      <c r="B64" s="86" t="s">
        <v>155</v>
      </c>
      <c r="C64" s="16">
        <v>23.17</v>
      </c>
      <c r="D64" s="13">
        <v>120</v>
      </c>
      <c r="E64" s="16" t="s">
        <v>51</v>
      </c>
      <c r="F64" s="13">
        <v>10</v>
      </c>
      <c r="G64" s="13">
        <v>120</v>
      </c>
      <c r="H64" s="13">
        <v>32</v>
      </c>
      <c r="I64" s="13">
        <v>32</v>
      </c>
      <c r="J64" s="16">
        <v>1</v>
      </c>
      <c r="K64" s="16" t="s">
        <v>52</v>
      </c>
      <c r="L64" s="16" t="s">
        <v>80</v>
      </c>
      <c r="M64" s="55" cm="1">
        <f t="array" ref="M64">MAX(IF(Table2[[#This Row],[Filter]]=ctdi_input[Phantom],0.5,0)+IF(Table2[[#This Row],[Device]]=ctdi_input[scanner name],0.35,0)+IF(Table2[[#This Row],[kVp]]=ctdi_input[kVp],0.15,0)-0.005*ABS((Table2[[#This Row],[Coll.
(mm)]]-ctdi_input[nom. beam width])))</f>
        <v>1</v>
      </c>
      <c r="N64" s="69" cm="1">
        <f t="array" ref="N64">MATCH(Table2[[#This Row],[CTDI match closeness]],(IF(Table2[[#This Row],[Filter]]=ctdi_input[Phantom],0.5,0)+IF(Table2[[#This Row],[Device]]=ctdi_input[scanner name],0.35,0)+IF(Table2[[#This Row],[kVp]]=ctdi_input[kVp],0.15,0)-0.005*ABS((Table2[[#This Row],[Coll.
(mm)]]-ctdi_input[nom. beam width]))),0)</f>
        <v>7</v>
      </c>
      <c r="O64" s="69" cm="1">
        <f t="array" ref="O64">INDEX(ctdi_input[top ratio],Table2[[#This Row],[Match index]])</f>
        <v>1.2526872829502234</v>
      </c>
      <c r="P64" s="69" cm="1">
        <f t="array" ref="P64">INDEX(ctdi_input[bottom_ratio],Table2[[#This Row],[Match index]])</f>
        <v>0.8803960396039604</v>
      </c>
      <c r="Q64" s="69" cm="1">
        <f t="array" ref="Q64">INDEX(ctdi_input[display_ratio],Table2[[#This Row],[Match index]])</f>
        <v>1.0608771929824561</v>
      </c>
      <c r="R64" s="55" t="e" cm="1">
        <f t="array" ref="R64">INDEX(ctdi_input[Head Ratio],Table2[[#This Row],[Match index]])</f>
        <v>#N/A</v>
      </c>
      <c r="S64" s="69">
        <f>_xlfn.XLOOKUP($A64,Device_fits!$A$2:$A$20,Device_fits!C$2:C$20)</f>
        <v>3.7902146210943202</v>
      </c>
      <c r="T64" s="69">
        <f>_xlfn.XLOOKUP($A64,Device_fits!$A$2:$A$20,Device_fits!D$2:D$20)</f>
        <v>7.6862233545544499E-3</v>
      </c>
      <c r="U64" s="69">
        <f>_xlfn.XLOOKUP($A64,Device_fits!$A$2:$A$20,Device_fits!E$2:E$20)</f>
        <v>1.8612220991509498E-2</v>
      </c>
      <c r="V64" s="69">
        <f>_xlfn.XLOOKUP($A64,Device_fits!$A$2:$A$20,Device_fits!F$2:F$20)</f>
        <v>2.1756014018494199</v>
      </c>
      <c r="W64" s="69">
        <f>_xlfn.XLOOKUP($A64,Device_fits!$A$2:$A$20,Device_fits!G$2:G$20)</f>
        <v>2.2599999999999998</v>
      </c>
      <c r="X64" s="69">
        <f>_xlfn.XLOOKUP($A64,Device_fits!$A$2:$A$20,Device_fits!H$2:H$20)</f>
        <v>1</v>
      </c>
      <c r="Y64" s="14">
        <f t="shared" si="0"/>
        <v>120</v>
      </c>
      <c r="Z64" s="49">
        <f t="shared" si="1"/>
        <v>1</v>
      </c>
      <c r="AA64" s="50">
        <f>IF(E64="head",IFERROR(1/Table2[[#This Row],[head_ratio_ctdi]],1/W64),1)</f>
        <v>1</v>
      </c>
      <c r="AB64" s="50">
        <f>IFERROR(Table2[[#This Row],[display_ratio]],Table2[[#This Row],[display ratio override]])</f>
        <v>1.0608771929824561</v>
      </c>
      <c r="AC64" s="14">
        <f>1-0.5*EXP(-Table2[[#This Row],[c_length]]*(Table2[[#This Row],[Eff. length]]))</f>
        <v>0.80120755392782772</v>
      </c>
      <c r="AD64" s="70">
        <f>Table2[[#This Row],[Coll.
(mm)]]/(Table2[[#This Row],[Coll.
(mm)]]+Table2[[#This Row],[c_penumbra]])</f>
        <v>0.72515187578759033</v>
      </c>
      <c r="AE64" s="14">
        <f t="shared" ca="1" si="2"/>
        <v>1</v>
      </c>
      <c r="AF64" s="14">
        <f t="shared" si="3"/>
        <v>0.99335277821731804</v>
      </c>
      <c r="AG64" s="47" t="str">
        <f>IF(ISERROR(Table2[[#This Row],[top ratio]]),"Warning: no matching CTDI measurement","Local CTDI used")</f>
        <v>Local CTDI used</v>
      </c>
      <c r="AH64" s="32" t="str">
        <f t="shared" si="4"/>
        <v>Warning: overlap possible</v>
      </c>
      <c r="AI64" s="15">
        <f ca="1">Table2[[#This Row],[klength]]*Table2[[#This Row],[kcoll]]*Table2[[#This Row],[ksize]]*Table2[[#This Row],[constant]]*Table2[[#This Row],[CTDIvol
(mGy)]]*Table2[[#This Row],[Pitch]]*Table2[[#This Row],[kkvp]]*Table2[[#This Row],[k_ctdi]]*Table2[[#This Row],[k_head]]*Table2[[#This Row],[k_bottom]]</f>
        <v>30.863700605346921</v>
      </c>
      <c r="AJ64" s="15">
        <f ca="1">IF(LEFT(Table2[[#This Row],[Overlap warning]],4)="Warn",Table2[[#This Row],[Predicted PSD]]/(SQRT(Table2[[#This Row],[kcoll]])),"")</f>
        <v>36.24378204439877</v>
      </c>
    </row>
    <row r="65" spans="1:36" ht="16.5" thickTop="1" thickBot="1" x14ac:dyDescent="0.3">
      <c r="A65" s="41" t="s">
        <v>77</v>
      </c>
      <c r="B65" s="86" t="s">
        <v>156</v>
      </c>
      <c r="C65" s="16">
        <v>48.73</v>
      </c>
      <c r="D65" s="13">
        <v>120</v>
      </c>
      <c r="E65" s="16" t="s">
        <v>51</v>
      </c>
      <c r="F65" s="13">
        <v>40</v>
      </c>
      <c r="G65" s="13">
        <v>40</v>
      </c>
      <c r="H65" s="13">
        <v>32</v>
      </c>
      <c r="I65" s="13">
        <v>32</v>
      </c>
      <c r="J65" s="16">
        <v>1</v>
      </c>
      <c r="K65" s="16" t="s">
        <v>52</v>
      </c>
      <c r="L65" s="16" t="s">
        <v>80</v>
      </c>
      <c r="M65" s="55" cm="1">
        <f t="array" ref="M65">MAX(IF(Table2[[#This Row],[Filter]]=ctdi_input[Phantom],0.5,0)+IF(Table2[[#This Row],[Device]]=ctdi_input[scanner name],0.35,0)+IF(Table2[[#This Row],[kVp]]=ctdi_input[kVp],0.15,0)-0.005*ABS((Table2[[#This Row],[Coll.
(mm)]]-ctdi_input[nom. beam width])))</f>
        <v>0.85</v>
      </c>
      <c r="N65" s="69" cm="1">
        <f t="array" ref="N65">MATCH(Table2[[#This Row],[CTDI match closeness]],(IF(Table2[[#This Row],[Filter]]=ctdi_input[Phantom],0.5,0)+IF(Table2[[#This Row],[Device]]=ctdi_input[scanner name],0.35,0)+IF(Table2[[#This Row],[kVp]]=ctdi_input[kVp],0.15,0)-0.005*ABS((Table2[[#This Row],[Coll.
(mm)]]-ctdi_input[nom. beam width]))),0)</f>
        <v>7</v>
      </c>
      <c r="O65" s="69" cm="1">
        <f t="array" ref="O65">INDEX(ctdi_input[top ratio],Table2[[#This Row],[Match index]])</f>
        <v>1.2526872829502234</v>
      </c>
      <c r="P65" s="69" cm="1">
        <f t="array" ref="P65">INDEX(ctdi_input[bottom_ratio],Table2[[#This Row],[Match index]])</f>
        <v>0.8803960396039604</v>
      </c>
      <c r="Q65" s="69" cm="1">
        <f t="array" ref="Q65">INDEX(ctdi_input[display_ratio],Table2[[#This Row],[Match index]])</f>
        <v>1.0608771929824561</v>
      </c>
      <c r="R65" s="55" t="e" cm="1">
        <f t="array" ref="R65">INDEX(ctdi_input[Head Ratio],Table2[[#This Row],[Match index]])</f>
        <v>#N/A</v>
      </c>
      <c r="S65" s="69">
        <f>_xlfn.XLOOKUP($A65,Device_fits!$A$2:$A$20,Device_fits!C$2:C$20)</f>
        <v>3.7902146210943202</v>
      </c>
      <c r="T65" s="69">
        <f>_xlfn.XLOOKUP($A65,Device_fits!$A$2:$A$20,Device_fits!D$2:D$20)</f>
        <v>7.6862233545544499E-3</v>
      </c>
      <c r="U65" s="69">
        <f>_xlfn.XLOOKUP($A65,Device_fits!$A$2:$A$20,Device_fits!E$2:E$20)</f>
        <v>1.8612220991509498E-2</v>
      </c>
      <c r="V65" s="69">
        <f>_xlfn.XLOOKUP($A65,Device_fits!$A$2:$A$20,Device_fits!F$2:F$20)</f>
        <v>2.1756014018494199</v>
      </c>
      <c r="W65" s="69">
        <f>_xlfn.XLOOKUP($A65,Device_fits!$A$2:$A$20,Device_fits!G$2:G$20)</f>
        <v>2.2599999999999998</v>
      </c>
      <c r="X65" s="69">
        <f>_xlfn.XLOOKUP($A65,Device_fits!$A$2:$A$20,Device_fits!H$2:H$20)</f>
        <v>1</v>
      </c>
      <c r="Y65" s="14">
        <f t="shared" si="0"/>
        <v>40</v>
      </c>
      <c r="Z65" s="49">
        <f t="shared" si="1"/>
        <v>1</v>
      </c>
      <c r="AA65" s="50">
        <f>IF(E65="head",IFERROR(1/Table2[[#This Row],[head_ratio_ctdi]],1/W65),1)</f>
        <v>1</v>
      </c>
      <c r="AB65" s="50">
        <f>IFERROR(Table2[[#This Row],[display_ratio]],Table2[[#This Row],[display ratio override]])</f>
        <v>1.0608771929824561</v>
      </c>
      <c r="AC65" s="14">
        <f>1-0.5*EXP(-Table2[[#This Row],[c_length]]*(Table2[[#This Row],[Eff. length]]))</f>
        <v>0.6323397918362581</v>
      </c>
      <c r="AD65" s="70">
        <f>Table2[[#This Row],[Coll.
(mm)]]/(Table2[[#This Row],[Coll.
(mm)]]+Table2[[#This Row],[c_penumbra]])</f>
        <v>0.91344608255771087</v>
      </c>
      <c r="AE65" s="14">
        <f t="shared" ca="1" si="2"/>
        <v>1</v>
      </c>
      <c r="AF65" s="14">
        <f t="shared" si="3"/>
        <v>0.99335277821731804</v>
      </c>
      <c r="AG65" s="47" t="str">
        <f>IF(ISERROR(Table2[[#This Row],[top ratio]]),"Warning: no matching CTDI measurement","Local CTDI used")</f>
        <v>Local CTDI used</v>
      </c>
      <c r="AH65" s="32" t="str">
        <f t="shared" si="4"/>
        <v>No overlap</v>
      </c>
      <c r="AI65" s="15">
        <f ca="1">Table2[[#This Row],[klength]]*Table2[[#This Row],[kcoll]]*Table2[[#This Row],[ksize]]*Table2[[#This Row],[constant]]*Table2[[#This Row],[CTDIvol
(mGy)]]*Table2[[#This Row],[Pitch]]*Table2[[#This Row],[kkvp]]*Table2[[#This Row],[k_ctdi]]*Table2[[#This Row],[k_head]]*Table2[[#This Row],[k_bottom]]</f>
        <v>64.532396655411205</v>
      </c>
      <c r="AJ65" s="15" t="str">
        <f>IF(LEFT(Table2[[#This Row],[Overlap warning]],4)="Warn",Table2[[#This Row],[Predicted PSD]]/(SQRT(Table2[[#This Row],[kcoll]])),"")</f>
        <v/>
      </c>
    </row>
    <row r="66" spans="1:36" ht="16.5" thickTop="1" thickBot="1" x14ac:dyDescent="0.3">
      <c r="A66" s="41" t="s">
        <v>77</v>
      </c>
      <c r="B66" s="86" t="s">
        <v>157</v>
      </c>
      <c r="C66" s="16">
        <v>48.73</v>
      </c>
      <c r="D66" s="13">
        <v>120</v>
      </c>
      <c r="E66" s="16" t="s">
        <v>51</v>
      </c>
      <c r="F66" s="13">
        <v>40</v>
      </c>
      <c r="G66" s="13">
        <v>120</v>
      </c>
      <c r="H66" s="13">
        <v>32</v>
      </c>
      <c r="I66" s="13">
        <v>32</v>
      </c>
      <c r="J66" s="16">
        <v>1</v>
      </c>
      <c r="K66" s="16" t="s">
        <v>52</v>
      </c>
      <c r="L66" s="16" t="s">
        <v>80</v>
      </c>
      <c r="M66" s="55" cm="1">
        <f t="array" ref="M66">MAX(IF(Table2[[#This Row],[Filter]]=ctdi_input[Phantom],0.5,0)+IF(Table2[[#This Row],[Device]]=ctdi_input[scanner name],0.35,0)+IF(Table2[[#This Row],[kVp]]=ctdi_input[kVp],0.15,0)-0.005*ABS((Table2[[#This Row],[Coll.
(mm)]]-ctdi_input[nom. beam width])))</f>
        <v>0.85</v>
      </c>
      <c r="N66" s="69" cm="1">
        <f t="array" ref="N66">MATCH(Table2[[#This Row],[CTDI match closeness]],(IF(Table2[[#This Row],[Filter]]=ctdi_input[Phantom],0.5,0)+IF(Table2[[#This Row],[Device]]=ctdi_input[scanner name],0.35,0)+IF(Table2[[#This Row],[kVp]]=ctdi_input[kVp],0.15,0)-0.005*ABS((Table2[[#This Row],[Coll.
(mm)]]-ctdi_input[nom. beam width]))),0)</f>
        <v>7</v>
      </c>
      <c r="O66" s="69" cm="1">
        <f t="array" ref="O66">INDEX(ctdi_input[top ratio],Table2[[#This Row],[Match index]])</f>
        <v>1.2526872829502234</v>
      </c>
      <c r="P66" s="69" cm="1">
        <f t="array" ref="P66">INDEX(ctdi_input[bottom_ratio],Table2[[#This Row],[Match index]])</f>
        <v>0.8803960396039604</v>
      </c>
      <c r="Q66" s="69" cm="1">
        <f t="array" ref="Q66">INDEX(ctdi_input[display_ratio],Table2[[#This Row],[Match index]])</f>
        <v>1.0608771929824561</v>
      </c>
      <c r="R66" s="55" t="e" cm="1">
        <f t="array" ref="R66">INDEX(ctdi_input[Head Ratio],Table2[[#This Row],[Match index]])</f>
        <v>#N/A</v>
      </c>
      <c r="S66" s="69">
        <f>_xlfn.XLOOKUP($A66,Device_fits!$A$2:$A$20,Device_fits!C$2:C$20)</f>
        <v>3.7902146210943202</v>
      </c>
      <c r="T66" s="69">
        <f>_xlfn.XLOOKUP($A66,Device_fits!$A$2:$A$20,Device_fits!D$2:D$20)</f>
        <v>7.6862233545544499E-3</v>
      </c>
      <c r="U66" s="69">
        <f>_xlfn.XLOOKUP($A66,Device_fits!$A$2:$A$20,Device_fits!E$2:E$20)</f>
        <v>1.8612220991509498E-2</v>
      </c>
      <c r="V66" s="69">
        <f>_xlfn.XLOOKUP($A66,Device_fits!$A$2:$A$20,Device_fits!F$2:F$20)</f>
        <v>2.1756014018494199</v>
      </c>
      <c r="W66" s="69">
        <f>_xlfn.XLOOKUP($A66,Device_fits!$A$2:$A$20,Device_fits!G$2:G$20)</f>
        <v>2.2599999999999998</v>
      </c>
      <c r="X66" s="69">
        <f>_xlfn.XLOOKUP($A66,Device_fits!$A$2:$A$20,Device_fits!H$2:H$20)</f>
        <v>1</v>
      </c>
      <c r="Y66" s="14">
        <f t="shared" si="0"/>
        <v>120</v>
      </c>
      <c r="Z66" s="49">
        <f t="shared" si="1"/>
        <v>1</v>
      </c>
      <c r="AA66" s="50">
        <f>IF(E66="head",IFERROR(1/Table2[[#This Row],[head_ratio_ctdi]],1/W66),1)</f>
        <v>1</v>
      </c>
      <c r="AB66" s="50">
        <f>IFERROR(Table2[[#This Row],[display_ratio]],Table2[[#This Row],[display ratio override]])</f>
        <v>1.0608771929824561</v>
      </c>
      <c r="AC66" s="14">
        <f>1-0.5*EXP(-Table2[[#This Row],[c_length]]*(Table2[[#This Row],[Eff. length]]))</f>
        <v>0.80120755392782772</v>
      </c>
      <c r="AD66" s="70">
        <f>Table2[[#This Row],[Coll.
(mm)]]/(Table2[[#This Row],[Coll.
(mm)]]+Table2[[#This Row],[c_penumbra]])</f>
        <v>0.91344608255771087</v>
      </c>
      <c r="AE66" s="14">
        <f t="shared" ca="1" si="2"/>
        <v>1</v>
      </c>
      <c r="AF66" s="14">
        <f t="shared" si="3"/>
        <v>0.99335277821731804</v>
      </c>
      <c r="AG66" s="47" t="str">
        <f>IF(ISERROR(Table2[[#This Row],[top ratio]]),"Warning: no matching CTDI measurement","Local CTDI used")</f>
        <v>Local CTDI used</v>
      </c>
      <c r="AH66" s="32" t="str">
        <f t="shared" si="4"/>
        <v>No overlap</v>
      </c>
      <c r="AI66" s="15">
        <f ca="1">Table2[[#This Row],[klength]]*Table2[[#This Row],[kcoll]]*Table2[[#This Row],[ksize]]*Table2[[#This Row],[constant]]*Table2[[#This Row],[CTDIvol
(mGy)]]*Table2[[#This Row],[Pitch]]*Table2[[#This Row],[kkvp]]*Table2[[#This Row],[k_ctdi]]*Table2[[#This Row],[k_head]]*Table2[[#This Row],[k_bottom]]</f>
        <v>81.765918167570973</v>
      </c>
      <c r="AJ66" s="15" t="str">
        <f>IF(LEFT(Table2[[#This Row],[Overlap warning]],4)="Warn",Table2[[#This Row],[Predicted PSD]]/(SQRT(Table2[[#This Row],[kcoll]])),"")</f>
        <v/>
      </c>
    </row>
    <row r="67" spans="1:36" ht="16.5" thickTop="1" thickBot="1" x14ac:dyDescent="0.3">
      <c r="A67" s="41" t="s">
        <v>77</v>
      </c>
      <c r="B67" s="84" t="s">
        <v>158</v>
      </c>
      <c r="C67" s="16">
        <v>18.98</v>
      </c>
      <c r="D67" s="13">
        <v>140</v>
      </c>
      <c r="E67" s="16" t="s">
        <v>51</v>
      </c>
      <c r="F67" s="13">
        <v>40</v>
      </c>
      <c r="G67" s="13">
        <v>40</v>
      </c>
      <c r="H67" s="13">
        <v>32</v>
      </c>
      <c r="I67" s="13">
        <v>32</v>
      </c>
      <c r="J67" s="16">
        <v>1</v>
      </c>
      <c r="K67" s="16" t="s">
        <v>52</v>
      </c>
      <c r="L67" s="16" t="s">
        <v>80</v>
      </c>
      <c r="M67" s="55" cm="1">
        <f t="array" ref="M67">MAX(IF(Table2[[#This Row],[Filter]]=ctdi_input[Phantom],0.5,0)+IF(Table2[[#This Row],[Device]]=ctdi_input[scanner name],0.35,0)+IF(Table2[[#This Row],[kVp]]=ctdi_input[kVp],0.15,0)-0.005*ABS((Table2[[#This Row],[Coll.
(mm)]]-ctdi_input[nom. beam width])))</f>
        <v>0.7</v>
      </c>
      <c r="N67" s="69" cm="1">
        <f t="array" ref="N67">MATCH(Table2[[#This Row],[CTDI match closeness]],(IF(Table2[[#This Row],[Filter]]=ctdi_input[Phantom],0.5,0)+IF(Table2[[#This Row],[Device]]=ctdi_input[scanner name],0.35,0)+IF(Table2[[#This Row],[kVp]]=ctdi_input[kVp],0.15,0)-0.005*ABS((Table2[[#This Row],[Coll.
(mm)]]-ctdi_input[nom. beam width]))),0)</f>
        <v>7</v>
      </c>
      <c r="O67" s="69" cm="1">
        <f t="array" ref="O67">INDEX(ctdi_input[top ratio],Table2[[#This Row],[Match index]])</f>
        <v>1.2526872829502234</v>
      </c>
      <c r="P67" s="69" cm="1">
        <f t="array" ref="P67">INDEX(ctdi_input[bottom_ratio],Table2[[#This Row],[Match index]])</f>
        <v>0.8803960396039604</v>
      </c>
      <c r="Q67" s="69" cm="1">
        <f t="array" ref="Q67">INDEX(ctdi_input[display_ratio],Table2[[#This Row],[Match index]])</f>
        <v>1.0608771929824561</v>
      </c>
      <c r="R67" s="55" t="e" cm="1">
        <f t="array" ref="R67">INDEX(ctdi_input[Head Ratio],Table2[[#This Row],[Match index]])</f>
        <v>#N/A</v>
      </c>
      <c r="S67" s="69">
        <f>_xlfn.XLOOKUP($A67,Device_fits!$A$2:$A$20,Device_fits!C$2:C$20)</f>
        <v>3.7902146210943202</v>
      </c>
      <c r="T67" s="69">
        <f>_xlfn.XLOOKUP($A67,Device_fits!$A$2:$A$20,Device_fits!D$2:D$20)</f>
        <v>7.6862233545544499E-3</v>
      </c>
      <c r="U67" s="69">
        <f>_xlfn.XLOOKUP($A67,Device_fits!$A$2:$A$20,Device_fits!E$2:E$20)</f>
        <v>1.8612220991509498E-2</v>
      </c>
      <c r="V67" s="69">
        <f>_xlfn.XLOOKUP($A67,Device_fits!$A$2:$A$20,Device_fits!F$2:F$20)</f>
        <v>2.1756014018494199</v>
      </c>
      <c r="W67" s="69">
        <f>_xlfn.XLOOKUP($A67,Device_fits!$A$2:$A$20,Device_fits!G$2:G$20)</f>
        <v>2.2599999999999998</v>
      </c>
      <c r="X67" s="69">
        <f>_xlfn.XLOOKUP($A67,Device_fits!$A$2:$A$20,Device_fits!H$2:H$20)</f>
        <v>1</v>
      </c>
      <c r="Y67" s="14">
        <f t="shared" si="0"/>
        <v>40</v>
      </c>
      <c r="Z67" s="49">
        <f t="shared" si="1"/>
        <v>1</v>
      </c>
      <c r="AA67" s="50">
        <f>IF(E67="head",IFERROR(1/Table2[[#This Row],[head_ratio_ctdi]],1/W67),1)</f>
        <v>1</v>
      </c>
      <c r="AB67" s="50">
        <f>IFERROR(Table2[[#This Row],[display_ratio]],Table2[[#This Row],[display ratio override]])</f>
        <v>1.0608771929824561</v>
      </c>
      <c r="AC67" s="14">
        <f>1-0.5*EXP(-Table2[[#This Row],[c_length]]*(Table2[[#This Row],[Eff. length]]))</f>
        <v>0.6323397918362581</v>
      </c>
      <c r="AD67" s="70">
        <f>Table2[[#This Row],[Coll.
(mm)]]/(Table2[[#This Row],[Coll.
(mm)]]+Table2[[#This Row],[c_penumbra]])</f>
        <v>0.91344608255771087</v>
      </c>
      <c r="AE67" s="14">
        <f t="shared" ca="1" si="2"/>
        <v>1</v>
      </c>
      <c r="AF67" s="14">
        <f t="shared" si="3"/>
        <v>0.9906938895042452</v>
      </c>
      <c r="AG67" s="47" t="str">
        <f>IF(ISERROR(Table2[[#This Row],[top ratio]]),"Warning: no matching CTDI measurement","Local CTDI used")</f>
        <v>Local CTDI used</v>
      </c>
      <c r="AH67" s="32" t="str">
        <f t="shared" si="4"/>
        <v>No overlap</v>
      </c>
      <c r="AI67" s="15">
        <f ca="1">Table2[[#This Row],[klength]]*Table2[[#This Row],[kcoll]]*Table2[[#This Row],[ksize]]*Table2[[#This Row],[constant]]*Table2[[#This Row],[CTDIvol
(mGy)]]*Table2[[#This Row],[Pitch]]*Table2[[#This Row],[kkvp]]*Table2[[#This Row],[k_ctdi]]*Table2[[#This Row],[k_head]]*Table2[[#This Row],[k_bottom]]</f>
        <v>25.067646680876489</v>
      </c>
      <c r="AJ67" s="15" t="str">
        <f>IF(LEFT(Table2[[#This Row],[Overlap warning]],4)="Warn",Table2[[#This Row],[Predicted PSD]]/(SQRT(Table2[[#This Row],[kcoll]])),"")</f>
        <v/>
      </c>
    </row>
    <row r="68" spans="1:36" ht="16.5" thickTop="1" thickBot="1" x14ac:dyDescent="0.3">
      <c r="A68" s="41" t="s">
        <v>77</v>
      </c>
      <c r="B68" s="84" t="s">
        <v>159</v>
      </c>
      <c r="C68" s="16">
        <v>18.98</v>
      </c>
      <c r="D68" s="13">
        <v>140</v>
      </c>
      <c r="E68" s="16" t="s">
        <v>51</v>
      </c>
      <c r="F68" s="13">
        <v>40</v>
      </c>
      <c r="G68" s="13">
        <v>40</v>
      </c>
      <c r="H68" s="13">
        <v>32</v>
      </c>
      <c r="I68" s="13">
        <v>32</v>
      </c>
      <c r="J68" s="16">
        <v>1</v>
      </c>
      <c r="K68" s="16" t="s">
        <v>52</v>
      </c>
      <c r="L68" s="16" t="s">
        <v>81</v>
      </c>
      <c r="M68" s="55" cm="1">
        <f t="array" ref="M68">MAX(IF(Table2[[#This Row],[Filter]]=ctdi_input[Phantom],0.5,0)+IF(Table2[[#This Row],[Device]]=ctdi_input[scanner name],0.35,0)+IF(Table2[[#This Row],[kVp]]=ctdi_input[kVp],0.15,0)-0.005*ABS((Table2[[#This Row],[Coll.
(mm)]]-ctdi_input[nom. beam width])))</f>
        <v>0.7</v>
      </c>
      <c r="N68" s="69" cm="1">
        <f t="array" ref="N68">MATCH(Table2[[#This Row],[CTDI match closeness]],(IF(Table2[[#This Row],[Filter]]=ctdi_input[Phantom],0.5,0)+IF(Table2[[#This Row],[Device]]=ctdi_input[scanner name],0.35,0)+IF(Table2[[#This Row],[kVp]]=ctdi_input[kVp],0.15,0)-0.005*ABS((Table2[[#This Row],[Coll.
(mm)]]-ctdi_input[nom. beam width]))),0)</f>
        <v>7</v>
      </c>
      <c r="O68" s="69" cm="1">
        <f t="array" ref="O68">INDEX(ctdi_input[top ratio],Table2[[#This Row],[Match index]])</f>
        <v>1.2526872829502234</v>
      </c>
      <c r="P68" s="69" cm="1">
        <f t="array" ref="P68">INDEX(ctdi_input[bottom_ratio],Table2[[#This Row],[Match index]])</f>
        <v>0.8803960396039604</v>
      </c>
      <c r="Q68" s="69" cm="1">
        <f t="array" ref="Q68">INDEX(ctdi_input[display_ratio],Table2[[#This Row],[Match index]])</f>
        <v>1.0608771929824561</v>
      </c>
      <c r="R68" s="55" t="e" cm="1">
        <f t="array" ref="R68">INDEX(ctdi_input[Head Ratio],Table2[[#This Row],[Match index]])</f>
        <v>#N/A</v>
      </c>
      <c r="S68" s="69">
        <f>_xlfn.XLOOKUP($A68,Device_fits!$A$2:$A$20,Device_fits!C$2:C$20)</f>
        <v>3.7902146210943202</v>
      </c>
      <c r="T68" s="69">
        <f>_xlfn.XLOOKUP($A68,Device_fits!$A$2:$A$20,Device_fits!D$2:D$20)</f>
        <v>7.6862233545544499E-3</v>
      </c>
      <c r="U68" s="69">
        <f>_xlfn.XLOOKUP($A68,Device_fits!$A$2:$A$20,Device_fits!E$2:E$20)</f>
        <v>1.8612220991509498E-2</v>
      </c>
      <c r="V68" s="69">
        <f>_xlfn.XLOOKUP($A68,Device_fits!$A$2:$A$20,Device_fits!F$2:F$20)</f>
        <v>2.1756014018494199</v>
      </c>
      <c r="W68" s="69">
        <f>_xlfn.XLOOKUP($A68,Device_fits!$A$2:$A$20,Device_fits!G$2:G$20)</f>
        <v>2.2599999999999998</v>
      </c>
      <c r="X68" s="69">
        <f>_xlfn.XLOOKUP($A68,Device_fits!$A$2:$A$20,Device_fits!H$2:H$20)</f>
        <v>1</v>
      </c>
      <c r="Y68" s="14">
        <f t="shared" si="0"/>
        <v>40</v>
      </c>
      <c r="Z68" s="49">
        <f t="shared" si="1"/>
        <v>0.8803960396039604</v>
      </c>
      <c r="AA68" s="50">
        <f>IF(E68="head",IFERROR(1/Table2[[#This Row],[head_ratio_ctdi]],1/W68),1)</f>
        <v>1</v>
      </c>
      <c r="AB68" s="50">
        <f>IFERROR(Table2[[#This Row],[display_ratio]],Table2[[#This Row],[display ratio override]])</f>
        <v>1.0608771929824561</v>
      </c>
      <c r="AC68" s="14">
        <f>1-0.5*EXP(-Table2[[#This Row],[c_length]]*(Table2[[#This Row],[Eff. length]]))</f>
        <v>0.6323397918362581</v>
      </c>
      <c r="AD68" s="70">
        <f>Table2[[#This Row],[Coll.
(mm)]]/(Table2[[#This Row],[Coll.
(mm)]]+Table2[[#This Row],[c_penumbra]])</f>
        <v>0.91344608255771087</v>
      </c>
      <c r="AE68" s="14">
        <f t="shared" ca="1" si="2"/>
        <v>1</v>
      </c>
      <c r="AF68" s="14">
        <f t="shared" si="3"/>
        <v>0.9906938895042452</v>
      </c>
      <c r="AG68" s="47" t="str">
        <f>IF(ISERROR(Table2[[#This Row],[top ratio]]),"Warning: no matching CTDI measurement","Local CTDI used")</f>
        <v>Local CTDI used</v>
      </c>
      <c r="AH68" s="32" t="str">
        <f t="shared" si="4"/>
        <v>No overlap</v>
      </c>
      <c r="AI68" s="15">
        <f ca="1">Table2[[#This Row],[klength]]*Table2[[#This Row],[kcoll]]*Table2[[#This Row],[ksize]]*Table2[[#This Row],[constant]]*Table2[[#This Row],[CTDIvol
(mGy)]]*Table2[[#This Row],[Pitch]]*Table2[[#This Row],[kkvp]]*Table2[[#This Row],[k_ctdi]]*Table2[[#This Row],[k_head]]*Table2[[#This Row],[k_bottom]]</f>
        <v>22.069456860035025</v>
      </c>
      <c r="AJ68" s="15" t="str">
        <f>IF(LEFT(Table2[[#This Row],[Overlap warning]],4)="Warn",Table2[[#This Row],[Predicted PSD]]/(SQRT(Table2[[#This Row],[kcoll]])),"")</f>
        <v/>
      </c>
    </row>
    <row r="69" spans="1:36" ht="16.5" thickTop="1" thickBot="1" x14ac:dyDescent="0.3">
      <c r="A69" s="41" t="s">
        <v>77</v>
      </c>
      <c r="B69" s="84" t="s">
        <v>160</v>
      </c>
      <c r="C69" s="16">
        <v>20.309999999999999</v>
      </c>
      <c r="D69" s="13">
        <v>140</v>
      </c>
      <c r="E69" s="16" t="s">
        <v>51</v>
      </c>
      <c r="F69" s="13">
        <v>20</v>
      </c>
      <c r="G69" s="13">
        <v>20</v>
      </c>
      <c r="H69" s="13">
        <v>32</v>
      </c>
      <c r="I69" s="13">
        <v>32</v>
      </c>
      <c r="J69" s="16">
        <v>1</v>
      </c>
      <c r="K69" s="16" t="s">
        <v>52</v>
      </c>
      <c r="L69" s="16" t="s">
        <v>80</v>
      </c>
      <c r="M69" s="55" cm="1">
        <f t="array" ref="M69">MAX(IF(Table2[[#This Row],[Filter]]=ctdi_input[Phantom],0.5,0)+IF(Table2[[#This Row],[Device]]=ctdi_input[scanner name],0.35,0)+IF(Table2[[#This Row],[kVp]]=ctdi_input[kVp],0.15,0)-0.005*ABS((Table2[[#This Row],[Coll.
(mm)]]-ctdi_input[nom. beam width])))</f>
        <v>0.79999999999999993</v>
      </c>
      <c r="N69" s="69" cm="1">
        <f t="array" ref="N69">MATCH(Table2[[#This Row],[CTDI match closeness]],(IF(Table2[[#This Row],[Filter]]=ctdi_input[Phantom],0.5,0)+IF(Table2[[#This Row],[Device]]=ctdi_input[scanner name],0.35,0)+IF(Table2[[#This Row],[kVp]]=ctdi_input[kVp],0.15,0)-0.005*ABS((Table2[[#This Row],[Coll.
(mm)]]-ctdi_input[nom. beam width]))),0)</f>
        <v>7</v>
      </c>
      <c r="O69" s="69" cm="1">
        <f t="array" ref="O69">INDEX(ctdi_input[top ratio],Table2[[#This Row],[Match index]])</f>
        <v>1.2526872829502234</v>
      </c>
      <c r="P69" s="69" cm="1">
        <f t="array" ref="P69">INDEX(ctdi_input[bottom_ratio],Table2[[#This Row],[Match index]])</f>
        <v>0.8803960396039604</v>
      </c>
      <c r="Q69" s="69" cm="1">
        <f t="array" ref="Q69">INDEX(ctdi_input[display_ratio],Table2[[#This Row],[Match index]])</f>
        <v>1.0608771929824561</v>
      </c>
      <c r="R69" s="55" t="e" cm="1">
        <f t="array" ref="R69">INDEX(ctdi_input[Head Ratio],Table2[[#This Row],[Match index]])</f>
        <v>#N/A</v>
      </c>
      <c r="S69" s="69">
        <f>_xlfn.XLOOKUP($A69,Device_fits!$A$2:$A$20,Device_fits!C$2:C$20)</f>
        <v>3.7902146210943202</v>
      </c>
      <c r="T69" s="69">
        <f>_xlfn.XLOOKUP($A69,Device_fits!$A$2:$A$20,Device_fits!D$2:D$20)</f>
        <v>7.6862233545544499E-3</v>
      </c>
      <c r="U69" s="69">
        <f>_xlfn.XLOOKUP($A69,Device_fits!$A$2:$A$20,Device_fits!E$2:E$20)</f>
        <v>1.8612220991509498E-2</v>
      </c>
      <c r="V69" s="69">
        <f>_xlfn.XLOOKUP($A69,Device_fits!$A$2:$A$20,Device_fits!F$2:F$20)</f>
        <v>2.1756014018494199</v>
      </c>
      <c r="W69" s="69">
        <f>_xlfn.XLOOKUP($A69,Device_fits!$A$2:$A$20,Device_fits!G$2:G$20)</f>
        <v>2.2599999999999998</v>
      </c>
      <c r="X69" s="69">
        <f>_xlfn.XLOOKUP($A69,Device_fits!$A$2:$A$20,Device_fits!H$2:H$20)</f>
        <v>1</v>
      </c>
      <c r="Y69" s="14">
        <f t="shared" si="0"/>
        <v>20</v>
      </c>
      <c r="Z69" s="49">
        <f t="shared" si="1"/>
        <v>1</v>
      </c>
      <c r="AA69" s="50">
        <f>IF(E69="head",IFERROR(1/Table2[[#This Row],[head_ratio_ctdi]],1/W69),1)</f>
        <v>1</v>
      </c>
      <c r="AB69" s="50">
        <f>IFERROR(Table2[[#This Row],[display_ratio]],Table2[[#This Row],[display ratio override]])</f>
        <v>1.0608771929824561</v>
      </c>
      <c r="AC69" s="14">
        <f>1-0.5*EXP(-Table2[[#This Row],[c_length]]*(Table2[[#This Row],[Eff. length]]))</f>
        <v>0.5712458698952616</v>
      </c>
      <c r="AD69" s="70">
        <f>Table2[[#This Row],[Coll.
(mm)]]/(Table2[[#This Row],[Coll.
(mm)]]+Table2[[#This Row],[c_penumbra]])</f>
        <v>0.8406817810826468</v>
      </c>
      <c r="AE69" s="14">
        <f t="shared" ca="1" si="2"/>
        <v>1</v>
      </c>
      <c r="AF69" s="14">
        <f t="shared" si="3"/>
        <v>0.9906938895042452</v>
      </c>
      <c r="AG69" s="47" t="str">
        <f>IF(ISERROR(Table2[[#This Row],[top ratio]]),"Warning: no matching CTDI measurement","Local CTDI used")</f>
        <v>Local CTDI used</v>
      </c>
      <c r="AH69" s="32" t="str">
        <f t="shared" si="4"/>
        <v>No overlap</v>
      </c>
      <c r="AI69" s="15">
        <f ca="1">Table2[[#This Row],[klength]]*Table2[[#This Row],[kcoll]]*Table2[[#This Row],[ksize]]*Table2[[#This Row],[constant]]*Table2[[#This Row],[CTDIvol
(mGy)]]*Table2[[#This Row],[Pitch]]*Table2[[#This Row],[kkvp]]*Table2[[#This Row],[k_ctdi]]*Table2[[#This Row],[k_head]]*Table2[[#This Row],[k_bottom]]</f>
        <v>22.302243819990821</v>
      </c>
      <c r="AJ69" s="15" t="str">
        <f>IF(LEFT(Table2[[#This Row],[Overlap warning]],4)="Warn",Table2[[#This Row],[Predicted PSD]]/(SQRT(Table2[[#This Row],[kcoll]])),"")</f>
        <v/>
      </c>
    </row>
    <row r="70" spans="1:36" ht="16.5" thickTop="1" thickBot="1" x14ac:dyDescent="0.3">
      <c r="A70" s="41" t="s">
        <v>77</v>
      </c>
      <c r="B70" s="86" t="s">
        <v>161</v>
      </c>
      <c r="C70" s="16">
        <v>25.3</v>
      </c>
      <c r="D70" s="13">
        <v>140</v>
      </c>
      <c r="E70" s="16" t="s">
        <v>51</v>
      </c>
      <c r="F70" s="13">
        <v>40</v>
      </c>
      <c r="G70" s="13">
        <v>40</v>
      </c>
      <c r="H70" s="13">
        <v>32</v>
      </c>
      <c r="I70" s="13">
        <v>32</v>
      </c>
      <c r="J70" s="16">
        <v>1</v>
      </c>
      <c r="K70" s="16" t="s">
        <v>52</v>
      </c>
      <c r="L70" s="16" t="s">
        <v>80</v>
      </c>
      <c r="M70" s="55" cm="1">
        <f t="array" ref="M70">MAX(IF(Table2[[#This Row],[Filter]]=ctdi_input[Phantom],0.5,0)+IF(Table2[[#This Row],[Device]]=ctdi_input[scanner name],0.35,0)+IF(Table2[[#This Row],[kVp]]=ctdi_input[kVp],0.15,0)-0.005*ABS((Table2[[#This Row],[Coll.
(mm)]]-ctdi_input[nom. beam width])))</f>
        <v>0.7</v>
      </c>
      <c r="N70" s="69" cm="1">
        <f t="array" ref="N70">MATCH(Table2[[#This Row],[CTDI match closeness]],(IF(Table2[[#This Row],[Filter]]=ctdi_input[Phantom],0.5,0)+IF(Table2[[#This Row],[Device]]=ctdi_input[scanner name],0.35,0)+IF(Table2[[#This Row],[kVp]]=ctdi_input[kVp],0.15,0)-0.005*ABS((Table2[[#This Row],[Coll.
(mm)]]-ctdi_input[nom. beam width]))),0)</f>
        <v>7</v>
      </c>
      <c r="O70" s="69" cm="1">
        <f t="array" ref="O70">INDEX(ctdi_input[top ratio],Table2[[#This Row],[Match index]])</f>
        <v>1.2526872829502234</v>
      </c>
      <c r="P70" s="69" cm="1">
        <f t="array" ref="P70">INDEX(ctdi_input[bottom_ratio],Table2[[#This Row],[Match index]])</f>
        <v>0.8803960396039604</v>
      </c>
      <c r="Q70" s="69" cm="1">
        <f t="array" ref="Q70">INDEX(ctdi_input[display_ratio],Table2[[#This Row],[Match index]])</f>
        <v>1.0608771929824561</v>
      </c>
      <c r="R70" s="55" t="e" cm="1">
        <f t="array" ref="R70">INDEX(ctdi_input[Head Ratio],Table2[[#This Row],[Match index]])</f>
        <v>#N/A</v>
      </c>
      <c r="S70" s="69">
        <f>_xlfn.XLOOKUP($A70,Device_fits!$A$2:$A$20,Device_fits!C$2:C$20)</f>
        <v>3.7902146210943202</v>
      </c>
      <c r="T70" s="69">
        <f>_xlfn.XLOOKUP($A70,Device_fits!$A$2:$A$20,Device_fits!D$2:D$20)</f>
        <v>7.6862233545544499E-3</v>
      </c>
      <c r="U70" s="69">
        <f>_xlfn.XLOOKUP($A70,Device_fits!$A$2:$A$20,Device_fits!E$2:E$20)</f>
        <v>1.8612220991509498E-2</v>
      </c>
      <c r="V70" s="69">
        <f>_xlfn.XLOOKUP($A70,Device_fits!$A$2:$A$20,Device_fits!F$2:F$20)</f>
        <v>2.1756014018494199</v>
      </c>
      <c r="W70" s="69">
        <f>_xlfn.XLOOKUP($A70,Device_fits!$A$2:$A$20,Device_fits!G$2:G$20)</f>
        <v>2.2599999999999998</v>
      </c>
      <c r="X70" s="69">
        <f>_xlfn.XLOOKUP($A70,Device_fits!$A$2:$A$20,Device_fits!H$2:H$20)</f>
        <v>1</v>
      </c>
      <c r="Y70" s="14">
        <f t="shared" si="0"/>
        <v>40</v>
      </c>
      <c r="Z70" s="49">
        <f t="shared" si="1"/>
        <v>1</v>
      </c>
      <c r="AA70" s="50">
        <f>IF(E70="head",IFERROR(1/Table2[[#This Row],[head_ratio_ctdi]],1/W70),1)</f>
        <v>1</v>
      </c>
      <c r="AB70" s="50">
        <f>IFERROR(Table2[[#This Row],[display_ratio]],Table2[[#This Row],[display ratio override]])</f>
        <v>1.0608771929824561</v>
      </c>
      <c r="AC70" s="14">
        <f>1-0.5*EXP(-Table2[[#This Row],[c_length]]*(Table2[[#This Row],[Eff. length]]))</f>
        <v>0.6323397918362581</v>
      </c>
      <c r="AD70" s="70">
        <f>Table2[[#This Row],[Coll.
(mm)]]/(Table2[[#This Row],[Coll.
(mm)]]+Table2[[#This Row],[c_penumbra]])</f>
        <v>0.91344608255771087</v>
      </c>
      <c r="AE70" s="14">
        <f t="shared" ca="1" si="2"/>
        <v>1</v>
      </c>
      <c r="AF70" s="14">
        <f t="shared" si="3"/>
        <v>0.9906938895042452</v>
      </c>
      <c r="AG70" s="47" t="str">
        <f>IF(ISERROR(Table2[[#This Row],[top ratio]]),"Warning: no matching CTDI measurement","Local CTDI used")</f>
        <v>Local CTDI used</v>
      </c>
      <c r="AH70" s="32" t="str">
        <f t="shared" si="4"/>
        <v>No overlap</v>
      </c>
      <c r="AI70" s="15">
        <f ca="1">Table2[[#This Row],[klength]]*Table2[[#This Row],[kcoll]]*Table2[[#This Row],[ksize]]*Table2[[#This Row],[constant]]*Table2[[#This Row],[CTDIvol
(mGy)]]*Table2[[#This Row],[Pitch]]*Table2[[#This Row],[kkvp]]*Table2[[#This Row],[k_ctdi]]*Table2[[#This Row],[k_head]]*Table2[[#This Row],[k_bottom]]</f>
        <v>33.414723973981829</v>
      </c>
      <c r="AJ70" s="15" t="str">
        <f>IF(LEFT(Table2[[#This Row],[Overlap warning]],4)="Warn",Table2[[#This Row],[Predicted PSD]]/(SQRT(Table2[[#This Row],[kcoll]])),"")</f>
        <v/>
      </c>
    </row>
    <row r="71" spans="1:36" ht="16.5" thickTop="1" thickBot="1" x14ac:dyDescent="0.3">
      <c r="A71" s="41" t="s">
        <v>77</v>
      </c>
      <c r="B71" s="86" t="s">
        <v>162</v>
      </c>
      <c r="C71" s="16">
        <v>22.28</v>
      </c>
      <c r="D71" s="13">
        <v>140</v>
      </c>
      <c r="E71" s="16" t="s">
        <v>51</v>
      </c>
      <c r="F71" s="13">
        <v>20</v>
      </c>
      <c r="G71" s="13">
        <v>40</v>
      </c>
      <c r="H71" s="13">
        <v>32</v>
      </c>
      <c r="I71" s="13">
        <v>32</v>
      </c>
      <c r="J71" s="16">
        <v>1</v>
      </c>
      <c r="K71" s="16" t="s">
        <v>52</v>
      </c>
      <c r="L71" s="16" t="s">
        <v>80</v>
      </c>
      <c r="M71" s="55" cm="1">
        <f t="array" ref="M71">MAX(IF(Table2[[#This Row],[Filter]]=ctdi_input[Phantom],0.5,0)+IF(Table2[[#This Row],[Device]]=ctdi_input[scanner name],0.35,0)+IF(Table2[[#This Row],[kVp]]=ctdi_input[kVp],0.15,0)-0.005*ABS((Table2[[#This Row],[Coll.
(mm)]]-ctdi_input[nom. beam width])))</f>
        <v>0.79999999999999993</v>
      </c>
      <c r="N71" s="69" cm="1">
        <f t="array" ref="N71">MATCH(Table2[[#This Row],[CTDI match closeness]],(IF(Table2[[#This Row],[Filter]]=ctdi_input[Phantom],0.5,0)+IF(Table2[[#This Row],[Device]]=ctdi_input[scanner name],0.35,0)+IF(Table2[[#This Row],[kVp]]=ctdi_input[kVp],0.15,0)-0.005*ABS((Table2[[#This Row],[Coll.
(mm)]]-ctdi_input[nom. beam width]))),0)</f>
        <v>7</v>
      </c>
      <c r="O71" s="69" cm="1">
        <f t="array" ref="O71">INDEX(ctdi_input[top ratio],Table2[[#This Row],[Match index]])</f>
        <v>1.2526872829502234</v>
      </c>
      <c r="P71" s="69" cm="1">
        <f t="array" ref="P71">INDEX(ctdi_input[bottom_ratio],Table2[[#This Row],[Match index]])</f>
        <v>0.8803960396039604</v>
      </c>
      <c r="Q71" s="69" cm="1">
        <f t="array" ref="Q71">INDEX(ctdi_input[display_ratio],Table2[[#This Row],[Match index]])</f>
        <v>1.0608771929824561</v>
      </c>
      <c r="R71" s="55" t="e" cm="1">
        <f t="array" ref="R71">INDEX(ctdi_input[Head Ratio],Table2[[#This Row],[Match index]])</f>
        <v>#N/A</v>
      </c>
      <c r="S71" s="69">
        <f>_xlfn.XLOOKUP($A71,Device_fits!$A$2:$A$20,Device_fits!C$2:C$20)</f>
        <v>3.7902146210943202</v>
      </c>
      <c r="T71" s="69">
        <f>_xlfn.XLOOKUP($A71,Device_fits!$A$2:$A$20,Device_fits!D$2:D$20)</f>
        <v>7.6862233545544499E-3</v>
      </c>
      <c r="U71" s="69">
        <f>_xlfn.XLOOKUP($A71,Device_fits!$A$2:$A$20,Device_fits!E$2:E$20)</f>
        <v>1.8612220991509498E-2</v>
      </c>
      <c r="V71" s="69">
        <f>_xlfn.XLOOKUP($A71,Device_fits!$A$2:$A$20,Device_fits!F$2:F$20)</f>
        <v>2.1756014018494199</v>
      </c>
      <c r="W71" s="69">
        <f>_xlfn.XLOOKUP($A71,Device_fits!$A$2:$A$20,Device_fits!G$2:G$20)</f>
        <v>2.2599999999999998</v>
      </c>
      <c r="X71" s="69">
        <f>_xlfn.XLOOKUP($A71,Device_fits!$A$2:$A$20,Device_fits!H$2:H$20)</f>
        <v>1</v>
      </c>
      <c r="Y71" s="14">
        <f t="shared" si="0"/>
        <v>40</v>
      </c>
      <c r="Z71" s="49">
        <f t="shared" si="1"/>
        <v>1</v>
      </c>
      <c r="AA71" s="50">
        <f>IF(E71="head",IFERROR(1/Table2[[#This Row],[head_ratio_ctdi]],1/W71),1)</f>
        <v>1</v>
      </c>
      <c r="AB71" s="50">
        <f>IFERROR(Table2[[#This Row],[display_ratio]],Table2[[#This Row],[display ratio override]])</f>
        <v>1.0608771929824561</v>
      </c>
      <c r="AC71" s="14">
        <f>1-0.5*EXP(-Table2[[#This Row],[c_length]]*(Table2[[#This Row],[Eff. length]]))</f>
        <v>0.6323397918362581</v>
      </c>
      <c r="AD71" s="70">
        <f>Table2[[#This Row],[Coll.
(mm)]]/(Table2[[#This Row],[Coll.
(mm)]]+Table2[[#This Row],[c_penumbra]])</f>
        <v>0.8406817810826468</v>
      </c>
      <c r="AE71" s="14">
        <f t="shared" ca="1" si="2"/>
        <v>1</v>
      </c>
      <c r="AF71" s="14">
        <f t="shared" si="3"/>
        <v>0.9906938895042452</v>
      </c>
      <c r="AG71" s="47" t="str">
        <f>IF(ISERROR(Table2[[#This Row],[top ratio]]),"Warning: no matching CTDI measurement","Local CTDI used")</f>
        <v>Local CTDI used</v>
      </c>
      <c r="AH71" s="32" t="str">
        <f t="shared" si="4"/>
        <v>No overlap</v>
      </c>
      <c r="AI71" s="15">
        <f ca="1">Table2[[#This Row],[klength]]*Table2[[#This Row],[kcoll]]*Table2[[#This Row],[ksize]]*Table2[[#This Row],[constant]]*Table2[[#This Row],[CTDIvol
(mGy)]]*Table2[[#This Row],[Pitch]]*Table2[[#This Row],[kkvp]]*Table2[[#This Row],[k_ctdi]]*Table2[[#This Row],[k_head]]*Table2[[#This Row],[k_bottom]]</f>
        <v>27.082032898671418</v>
      </c>
      <c r="AJ71" s="15" t="str">
        <f>IF(LEFT(Table2[[#This Row],[Overlap warning]],4)="Warn",Table2[[#This Row],[Predicted PSD]]/(SQRT(Table2[[#This Row],[kcoll]])),"")</f>
        <v/>
      </c>
    </row>
    <row r="72" spans="1:36" ht="16.5" thickTop="1" thickBot="1" x14ac:dyDescent="0.3">
      <c r="A72" s="41" t="s">
        <v>77</v>
      </c>
      <c r="B72" s="86" t="s">
        <v>163</v>
      </c>
      <c r="C72" s="16">
        <v>32.08</v>
      </c>
      <c r="D72" s="13">
        <v>140</v>
      </c>
      <c r="E72" s="16" t="s">
        <v>51</v>
      </c>
      <c r="F72" s="13">
        <v>10</v>
      </c>
      <c r="G72" s="13">
        <v>40</v>
      </c>
      <c r="H72" s="13">
        <v>32</v>
      </c>
      <c r="I72" s="13">
        <v>32</v>
      </c>
      <c r="J72" s="16">
        <v>1</v>
      </c>
      <c r="K72" s="16" t="s">
        <v>52</v>
      </c>
      <c r="L72" s="16" t="s">
        <v>80</v>
      </c>
      <c r="M72" s="55" cm="1">
        <f t="array" ref="M72">MAX(IF(Table2[[#This Row],[Filter]]=ctdi_input[Phantom],0.5,0)+IF(Table2[[#This Row],[Device]]=ctdi_input[scanner name],0.35,0)+IF(Table2[[#This Row],[kVp]]=ctdi_input[kVp],0.15,0)-0.005*ABS((Table2[[#This Row],[Coll.
(mm)]]-ctdi_input[nom. beam width])))</f>
        <v>0.85</v>
      </c>
      <c r="N72" s="69" cm="1">
        <f t="array" ref="N72">MATCH(Table2[[#This Row],[CTDI match closeness]],(IF(Table2[[#This Row],[Filter]]=ctdi_input[Phantom],0.5,0)+IF(Table2[[#This Row],[Device]]=ctdi_input[scanner name],0.35,0)+IF(Table2[[#This Row],[kVp]]=ctdi_input[kVp],0.15,0)-0.005*ABS((Table2[[#This Row],[Coll.
(mm)]]-ctdi_input[nom. beam width]))),0)</f>
        <v>7</v>
      </c>
      <c r="O72" s="69" cm="1">
        <f t="array" ref="O72">INDEX(ctdi_input[top ratio],Table2[[#This Row],[Match index]])</f>
        <v>1.2526872829502234</v>
      </c>
      <c r="P72" s="69" cm="1">
        <f t="array" ref="P72">INDEX(ctdi_input[bottom_ratio],Table2[[#This Row],[Match index]])</f>
        <v>0.8803960396039604</v>
      </c>
      <c r="Q72" s="69" cm="1">
        <f t="array" ref="Q72">INDEX(ctdi_input[display_ratio],Table2[[#This Row],[Match index]])</f>
        <v>1.0608771929824561</v>
      </c>
      <c r="R72" s="55" t="e" cm="1">
        <f t="array" ref="R72">INDEX(ctdi_input[Head Ratio],Table2[[#This Row],[Match index]])</f>
        <v>#N/A</v>
      </c>
      <c r="S72" s="69">
        <f>_xlfn.XLOOKUP($A72,Device_fits!$A$2:$A$20,Device_fits!C$2:C$20)</f>
        <v>3.7902146210943202</v>
      </c>
      <c r="T72" s="69">
        <f>_xlfn.XLOOKUP($A72,Device_fits!$A$2:$A$20,Device_fits!D$2:D$20)</f>
        <v>7.6862233545544499E-3</v>
      </c>
      <c r="U72" s="69">
        <f>_xlfn.XLOOKUP($A72,Device_fits!$A$2:$A$20,Device_fits!E$2:E$20)</f>
        <v>1.8612220991509498E-2</v>
      </c>
      <c r="V72" s="69">
        <f>_xlfn.XLOOKUP($A72,Device_fits!$A$2:$A$20,Device_fits!F$2:F$20)</f>
        <v>2.1756014018494199</v>
      </c>
      <c r="W72" s="69">
        <f>_xlfn.XLOOKUP($A72,Device_fits!$A$2:$A$20,Device_fits!G$2:G$20)</f>
        <v>2.2599999999999998</v>
      </c>
      <c r="X72" s="69">
        <f>_xlfn.XLOOKUP($A72,Device_fits!$A$2:$A$20,Device_fits!H$2:H$20)</f>
        <v>1</v>
      </c>
      <c r="Y72" s="14">
        <f t="shared" si="0"/>
        <v>40</v>
      </c>
      <c r="Z72" s="49">
        <f t="shared" si="1"/>
        <v>1</v>
      </c>
      <c r="AA72" s="50">
        <f>IF(E72="head",IFERROR(1/Table2[[#This Row],[head_ratio_ctdi]],1/W72),1)</f>
        <v>1</v>
      </c>
      <c r="AB72" s="50">
        <f>IFERROR(Table2[[#This Row],[display_ratio]],Table2[[#This Row],[display ratio override]])</f>
        <v>1.0608771929824561</v>
      </c>
      <c r="AC72" s="14">
        <f>1-0.5*EXP(-Table2[[#This Row],[c_length]]*(Table2[[#This Row],[Eff. length]]))</f>
        <v>0.6323397918362581</v>
      </c>
      <c r="AD72" s="70">
        <f>Table2[[#This Row],[Coll.
(mm)]]/(Table2[[#This Row],[Coll.
(mm)]]+Table2[[#This Row],[c_penumbra]])</f>
        <v>0.72515187578759033</v>
      </c>
      <c r="AE72" s="14">
        <f t="shared" ca="1" si="2"/>
        <v>1</v>
      </c>
      <c r="AF72" s="14">
        <f t="shared" si="3"/>
        <v>0.9906938895042452</v>
      </c>
      <c r="AG72" s="47" t="str">
        <f>IF(ISERROR(Table2[[#This Row],[top ratio]]),"Warning: no matching CTDI measurement","Local CTDI used")</f>
        <v>Local CTDI used</v>
      </c>
      <c r="AH72" s="32" t="str">
        <f t="shared" si="4"/>
        <v>Warning: overlap possible</v>
      </c>
      <c r="AI72" s="15">
        <f ca="1">Table2[[#This Row],[klength]]*Table2[[#This Row],[kcoll]]*Table2[[#This Row],[ksize]]*Table2[[#This Row],[constant]]*Table2[[#This Row],[CTDIvol
(mGy)]]*Table2[[#This Row],[Pitch]]*Table2[[#This Row],[kkvp]]*Table2[[#This Row],[k_ctdi]]*Table2[[#This Row],[k_head]]*Table2[[#This Row],[k_bottom]]</f>
        <v>33.635491134594204</v>
      </c>
      <c r="AJ72" s="15">
        <f ca="1">IF(LEFT(Table2[[#This Row],[Overlap warning]],4)="Warn",Table2[[#This Row],[Predicted PSD]]/(SQRT(Table2[[#This Row],[kcoll]])),"")</f>
        <v>39.498744017343881</v>
      </c>
    </row>
    <row r="73" spans="1:36" ht="16.5" thickTop="1" thickBot="1" x14ac:dyDescent="0.3">
      <c r="A73" s="41" t="s">
        <v>77</v>
      </c>
      <c r="B73" s="86" t="s">
        <v>164</v>
      </c>
      <c r="C73" s="16">
        <v>12.65</v>
      </c>
      <c r="D73" s="13">
        <v>140</v>
      </c>
      <c r="E73" s="16" t="s">
        <v>51</v>
      </c>
      <c r="F73" s="13">
        <v>40</v>
      </c>
      <c r="G73" s="13">
        <v>120</v>
      </c>
      <c r="H73" s="13">
        <v>32</v>
      </c>
      <c r="I73" s="13">
        <v>32</v>
      </c>
      <c r="J73" s="16">
        <v>1</v>
      </c>
      <c r="K73" s="16" t="s">
        <v>52</v>
      </c>
      <c r="L73" s="16" t="s">
        <v>80</v>
      </c>
      <c r="M73" s="55" cm="1">
        <f t="array" ref="M73">MAX(IF(Table2[[#This Row],[Filter]]=ctdi_input[Phantom],0.5,0)+IF(Table2[[#This Row],[Device]]=ctdi_input[scanner name],0.35,0)+IF(Table2[[#This Row],[kVp]]=ctdi_input[kVp],0.15,0)-0.005*ABS((Table2[[#This Row],[Coll.
(mm)]]-ctdi_input[nom. beam width])))</f>
        <v>0.7</v>
      </c>
      <c r="N73" s="69" cm="1">
        <f t="array" ref="N73">MATCH(Table2[[#This Row],[CTDI match closeness]],(IF(Table2[[#This Row],[Filter]]=ctdi_input[Phantom],0.5,0)+IF(Table2[[#This Row],[Device]]=ctdi_input[scanner name],0.35,0)+IF(Table2[[#This Row],[kVp]]=ctdi_input[kVp],0.15,0)-0.005*ABS((Table2[[#This Row],[Coll.
(mm)]]-ctdi_input[nom. beam width]))),0)</f>
        <v>7</v>
      </c>
      <c r="O73" s="69" cm="1">
        <f t="array" ref="O73">INDEX(ctdi_input[top ratio],Table2[[#This Row],[Match index]])</f>
        <v>1.2526872829502234</v>
      </c>
      <c r="P73" s="69" cm="1">
        <f t="array" ref="P73">INDEX(ctdi_input[bottom_ratio],Table2[[#This Row],[Match index]])</f>
        <v>0.8803960396039604</v>
      </c>
      <c r="Q73" s="69" cm="1">
        <f t="array" ref="Q73">INDEX(ctdi_input[display_ratio],Table2[[#This Row],[Match index]])</f>
        <v>1.0608771929824561</v>
      </c>
      <c r="R73" s="55" t="e" cm="1">
        <f t="array" ref="R73">INDEX(ctdi_input[Head Ratio],Table2[[#This Row],[Match index]])</f>
        <v>#N/A</v>
      </c>
      <c r="S73" s="69">
        <f>_xlfn.XLOOKUP($A73,Device_fits!$A$2:$A$20,Device_fits!C$2:C$20)</f>
        <v>3.7902146210943202</v>
      </c>
      <c r="T73" s="69">
        <f>_xlfn.XLOOKUP($A73,Device_fits!$A$2:$A$20,Device_fits!D$2:D$20)</f>
        <v>7.6862233545544499E-3</v>
      </c>
      <c r="U73" s="69">
        <f>_xlfn.XLOOKUP($A73,Device_fits!$A$2:$A$20,Device_fits!E$2:E$20)</f>
        <v>1.8612220991509498E-2</v>
      </c>
      <c r="V73" s="69">
        <f>_xlfn.XLOOKUP($A73,Device_fits!$A$2:$A$20,Device_fits!F$2:F$20)</f>
        <v>2.1756014018494199</v>
      </c>
      <c r="W73" s="69">
        <f>_xlfn.XLOOKUP($A73,Device_fits!$A$2:$A$20,Device_fits!G$2:G$20)</f>
        <v>2.2599999999999998</v>
      </c>
      <c r="X73" s="69">
        <f>_xlfn.XLOOKUP($A73,Device_fits!$A$2:$A$20,Device_fits!H$2:H$20)</f>
        <v>1</v>
      </c>
      <c r="Y73" s="14">
        <f t="shared" si="0"/>
        <v>120</v>
      </c>
      <c r="Z73" s="49">
        <f t="shared" si="1"/>
        <v>1</v>
      </c>
      <c r="AA73" s="50">
        <f>IF(E73="head",IFERROR(1/Table2[[#This Row],[head_ratio_ctdi]],1/W73),1)</f>
        <v>1</v>
      </c>
      <c r="AB73" s="50">
        <f>IFERROR(Table2[[#This Row],[display_ratio]],Table2[[#This Row],[display ratio override]])</f>
        <v>1.0608771929824561</v>
      </c>
      <c r="AC73" s="14">
        <f>1-0.5*EXP(-Table2[[#This Row],[c_length]]*(Table2[[#This Row],[Eff. length]]))</f>
        <v>0.80120755392782772</v>
      </c>
      <c r="AD73" s="70">
        <f>Table2[[#This Row],[Coll.
(mm)]]/(Table2[[#This Row],[Coll.
(mm)]]+Table2[[#This Row],[c_penumbra]])</f>
        <v>0.91344608255771087</v>
      </c>
      <c r="AE73" s="14">
        <f t="shared" ca="1" si="2"/>
        <v>1</v>
      </c>
      <c r="AF73" s="14">
        <f t="shared" si="3"/>
        <v>0.9906938895042452</v>
      </c>
      <c r="AG73" s="47" t="str">
        <f>IF(ISERROR(Table2[[#This Row],[top ratio]]),"Warning: no matching CTDI measurement","Local CTDI used")</f>
        <v>Local CTDI used</v>
      </c>
      <c r="AH73" s="32" t="str">
        <f t="shared" si="4"/>
        <v>No overlap</v>
      </c>
      <c r="AI73" s="15">
        <f ca="1">Table2[[#This Row],[klength]]*Table2[[#This Row],[kcoll]]*Table2[[#This Row],[ksize]]*Table2[[#This Row],[constant]]*Table2[[#This Row],[CTDIvol
(mGy)]]*Table2[[#This Row],[Pitch]]*Table2[[#This Row],[kkvp]]*Table2[[#This Row],[k_ctdi]]*Table2[[#This Row],[k_head]]*Table2[[#This Row],[k_bottom]]</f>
        <v>21.169100542149707</v>
      </c>
      <c r="AJ73" s="15" t="str">
        <f>IF(LEFT(Table2[[#This Row],[Overlap warning]],4)="Warn",Table2[[#This Row],[Predicted PSD]]/(SQRT(Table2[[#This Row],[kcoll]])),"")</f>
        <v/>
      </c>
    </row>
    <row r="74" spans="1:36" ht="16.5" thickTop="1" thickBot="1" x14ac:dyDescent="0.3">
      <c r="A74" s="41" t="s">
        <v>77</v>
      </c>
      <c r="B74" s="86" t="s">
        <v>165</v>
      </c>
      <c r="C74" s="16">
        <v>20.309999999999999</v>
      </c>
      <c r="D74" s="13">
        <v>140</v>
      </c>
      <c r="E74" s="16" t="s">
        <v>51</v>
      </c>
      <c r="F74" s="13">
        <v>20</v>
      </c>
      <c r="G74" s="13">
        <v>120</v>
      </c>
      <c r="H74" s="13">
        <v>32</v>
      </c>
      <c r="I74" s="13">
        <v>32</v>
      </c>
      <c r="J74" s="16">
        <v>1</v>
      </c>
      <c r="K74" s="16" t="s">
        <v>52</v>
      </c>
      <c r="L74" s="16" t="s">
        <v>80</v>
      </c>
      <c r="M74" s="55" cm="1">
        <f t="array" ref="M74">MAX(IF(Table2[[#This Row],[Filter]]=ctdi_input[Phantom],0.5,0)+IF(Table2[[#This Row],[Device]]=ctdi_input[scanner name],0.35,0)+IF(Table2[[#This Row],[kVp]]=ctdi_input[kVp],0.15,0)-0.005*ABS((Table2[[#This Row],[Coll.
(mm)]]-ctdi_input[nom. beam width])))</f>
        <v>0.79999999999999993</v>
      </c>
      <c r="N74" s="69" cm="1">
        <f t="array" ref="N74">MATCH(Table2[[#This Row],[CTDI match closeness]],(IF(Table2[[#This Row],[Filter]]=ctdi_input[Phantom],0.5,0)+IF(Table2[[#This Row],[Device]]=ctdi_input[scanner name],0.35,0)+IF(Table2[[#This Row],[kVp]]=ctdi_input[kVp],0.15,0)-0.005*ABS((Table2[[#This Row],[Coll.
(mm)]]-ctdi_input[nom. beam width]))),0)</f>
        <v>7</v>
      </c>
      <c r="O74" s="69" cm="1">
        <f t="array" ref="O74">INDEX(ctdi_input[top ratio],Table2[[#This Row],[Match index]])</f>
        <v>1.2526872829502234</v>
      </c>
      <c r="P74" s="69" cm="1">
        <f t="array" ref="P74">INDEX(ctdi_input[bottom_ratio],Table2[[#This Row],[Match index]])</f>
        <v>0.8803960396039604</v>
      </c>
      <c r="Q74" s="69" cm="1">
        <f t="array" ref="Q74">INDEX(ctdi_input[display_ratio],Table2[[#This Row],[Match index]])</f>
        <v>1.0608771929824561</v>
      </c>
      <c r="R74" s="55" t="e" cm="1">
        <f t="array" ref="R74">INDEX(ctdi_input[Head Ratio],Table2[[#This Row],[Match index]])</f>
        <v>#N/A</v>
      </c>
      <c r="S74" s="69">
        <f>_xlfn.XLOOKUP($A74,Device_fits!$A$2:$A$20,Device_fits!C$2:C$20)</f>
        <v>3.7902146210943202</v>
      </c>
      <c r="T74" s="69">
        <f>_xlfn.XLOOKUP($A74,Device_fits!$A$2:$A$20,Device_fits!D$2:D$20)</f>
        <v>7.6862233545544499E-3</v>
      </c>
      <c r="U74" s="69">
        <f>_xlfn.XLOOKUP($A74,Device_fits!$A$2:$A$20,Device_fits!E$2:E$20)</f>
        <v>1.8612220991509498E-2</v>
      </c>
      <c r="V74" s="69">
        <f>_xlfn.XLOOKUP($A74,Device_fits!$A$2:$A$20,Device_fits!F$2:F$20)</f>
        <v>2.1756014018494199</v>
      </c>
      <c r="W74" s="69">
        <f>_xlfn.XLOOKUP($A74,Device_fits!$A$2:$A$20,Device_fits!G$2:G$20)</f>
        <v>2.2599999999999998</v>
      </c>
      <c r="X74" s="69">
        <f>_xlfn.XLOOKUP($A74,Device_fits!$A$2:$A$20,Device_fits!H$2:H$20)</f>
        <v>1</v>
      </c>
      <c r="Y74" s="14">
        <f t="shared" si="0"/>
        <v>120</v>
      </c>
      <c r="Z74" s="49">
        <f t="shared" si="1"/>
        <v>1</v>
      </c>
      <c r="AA74" s="50">
        <f>IF(E74="head",IFERROR(1/Table2[[#This Row],[head_ratio_ctdi]],1/W74),1)</f>
        <v>1</v>
      </c>
      <c r="AB74" s="50">
        <f>IFERROR(Table2[[#This Row],[display_ratio]],Table2[[#This Row],[display ratio override]])</f>
        <v>1.0608771929824561</v>
      </c>
      <c r="AC74" s="14">
        <f>1-0.5*EXP(-Table2[[#This Row],[c_length]]*(Table2[[#This Row],[Eff. length]]))</f>
        <v>0.80120755392782772</v>
      </c>
      <c r="AD74" s="70">
        <f>Table2[[#This Row],[Coll.
(mm)]]/(Table2[[#This Row],[Coll.
(mm)]]+Table2[[#This Row],[c_penumbra]])</f>
        <v>0.8406817810826468</v>
      </c>
      <c r="AE74" s="14">
        <f t="shared" ca="1" si="2"/>
        <v>1</v>
      </c>
      <c r="AF74" s="14">
        <f t="shared" si="3"/>
        <v>0.9906938895042452</v>
      </c>
      <c r="AG74" s="47" t="str">
        <f>IF(ISERROR(Table2[[#This Row],[top ratio]]),"Warning: no matching CTDI measurement","Local CTDI used")</f>
        <v>Local CTDI used</v>
      </c>
      <c r="AH74" s="32" t="str">
        <f t="shared" si="4"/>
        <v>No overlap</v>
      </c>
      <c r="AI74" s="15">
        <f ca="1">Table2[[#This Row],[klength]]*Table2[[#This Row],[kcoll]]*Table2[[#This Row],[ksize]]*Table2[[#This Row],[constant]]*Table2[[#This Row],[CTDIvol
(mGy)]]*Table2[[#This Row],[Pitch]]*Table2[[#This Row],[kkvp]]*Table2[[#This Row],[k_ctdi]]*Table2[[#This Row],[k_head]]*Table2[[#This Row],[k_bottom]]</f>
        <v>31.280272050619992</v>
      </c>
      <c r="AJ74" s="15" t="str">
        <f>IF(LEFT(Table2[[#This Row],[Overlap warning]],4)="Warn",Table2[[#This Row],[Predicted PSD]]/(SQRT(Table2[[#This Row],[kcoll]])),"")</f>
        <v/>
      </c>
    </row>
    <row r="75" spans="1:36" ht="16.5" thickTop="1" thickBot="1" x14ac:dyDescent="0.3">
      <c r="A75" s="41" t="s">
        <v>77</v>
      </c>
      <c r="B75" s="86" t="s">
        <v>166</v>
      </c>
      <c r="C75" s="16">
        <v>23.11</v>
      </c>
      <c r="D75" s="13">
        <v>140</v>
      </c>
      <c r="E75" s="16" t="s">
        <v>51</v>
      </c>
      <c r="F75" s="13">
        <v>10</v>
      </c>
      <c r="G75" s="13">
        <v>120</v>
      </c>
      <c r="H75" s="13">
        <v>32</v>
      </c>
      <c r="I75" s="13">
        <v>32</v>
      </c>
      <c r="J75" s="16">
        <v>1</v>
      </c>
      <c r="K75" s="16" t="s">
        <v>52</v>
      </c>
      <c r="L75" s="16" t="s">
        <v>80</v>
      </c>
      <c r="M75" s="55" cm="1">
        <f t="array" ref="M75">MAX(IF(Table2[[#This Row],[Filter]]=ctdi_input[Phantom],0.5,0)+IF(Table2[[#This Row],[Device]]=ctdi_input[scanner name],0.35,0)+IF(Table2[[#This Row],[kVp]]=ctdi_input[kVp],0.15,0)-0.005*ABS((Table2[[#This Row],[Coll.
(mm)]]-ctdi_input[nom. beam width])))</f>
        <v>0.85</v>
      </c>
      <c r="N75" s="69" cm="1">
        <f t="array" ref="N75">MATCH(Table2[[#This Row],[CTDI match closeness]],(IF(Table2[[#This Row],[Filter]]=ctdi_input[Phantom],0.5,0)+IF(Table2[[#This Row],[Device]]=ctdi_input[scanner name],0.35,0)+IF(Table2[[#This Row],[kVp]]=ctdi_input[kVp],0.15,0)-0.005*ABS((Table2[[#This Row],[Coll.
(mm)]]-ctdi_input[nom. beam width]))),0)</f>
        <v>7</v>
      </c>
      <c r="O75" s="69" cm="1">
        <f t="array" ref="O75">INDEX(ctdi_input[top ratio],Table2[[#This Row],[Match index]])</f>
        <v>1.2526872829502234</v>
      </c>
      <c r="P75" s="69" cm="1">
        <f t="array" ref="P75">INDEX(ctdi_input[bottom_ratio],Table2[[#This Row],[Match index]])</f>
        <v>0.8803960396039604</v>
      </c>
      <c r="Q75" s="69" cm="1">
        <f t="array" ref="Q75">INDEX(ctdi_input[display_ratio],Table2[[#This Row],[Match index]])</f>
        <v>1.0608771929824561</v>
      </c>
      <c r="R75" s="55" t="e" cm="1">
        <f t="array" ref="R75">INDEX(ctdi_input[Head Ratio],Table2[[#This Row],[Match index]])</f>
        <v>#N/A</v>
      </c>
      <c r="S75" s="69">
        <f>_xlfn.XLOOKUP($A75,Device_fits!$A$2:$A$20,Device_fits!C$2:C$20)</f>
        <v>3.7902146210943202</v>
      </c>
      <c r="T75" s="69">
        <f>_xlfn.XLOOKUP($A75,Device_fits!$A$2:$A$20,Device_fits!D$2:D$20)</f>
        <v>7.6862233545544499E-3</v>
      </c>
      <c r="U75" s="69">
        <f>_xlfn.XLOOKUP($A75,Device_fits!$A$2:$A$20,Device_fits!E$2:E$20)</f>
        <v>1.8612220991509498E-2</v>
      </c>
      <c r="V75" s="69">
        <f>_xlfn.XLOOKUP($A75,Device_fits!$A$2:$A$20,Device_fits!F$2:F$20)</f>
        <v>2.1756014018494199</v>
      </c>
      <c r="W75" s="69">
        <f>_xlfn.XLOOKUP($A75,Device_fits!$A$2:$A$20,Device_fits!G$2:G$20)</f>
        <v>2.2599999999999998</v>
      </c>
      <c r="X75" s="69">
        <f>_xlfn.XLOOKUP($A75,Device_fits!$A$2:$A$20,Device_fits!H$2:H$20)</f>
        <v>1</v>
      </c>
      <c r="Y75" s="14">
        <f t="shared" ref="Y75:Y104" si="5">IF(K75="hel",G75+F75*J75*0.5,G75)</f>
        <v>120</v>
      </c>
      <c r="Z75" s="49">
        <f t="shared" ref="Z75:Z104" si="6">IF(L75="top",1,IFERROR(P75,1))</f>
        <v>1</v>
      </c>
      <c r="AA75" s="50">
        <f>IF(E75="head",IFERROR(1/Table2[[#This Row],[head_ratio_ctdi]],1/W75),1)</f>
        <v>1</v>
      </c>
      <c r="AB75" s="50">
        <f>IFERROR(Table2[[#This Row],[display_ratio]],Table2[[#This Row],[display ratio override]])</f>
        <v>1.0608771929824561</v>
      </c>
      <c r="AC75" s="14">
        <f>1-0.5*EXP(-Table2[[#This Row],[c_length]]*(Table2[[#This Row],[Eff. length]]))</f>
        <v>0.80120755392782772</v>
      </c>
      <c r="AD75" s="70">
        <f>Table2[[#This Row],[Coll.
(mm)]]/(Table2[[#This Row],[Coll.
(mm)]]+Table2[[#This Row],[c_penumbra]])</f>
        <v>0.72515187578759033</v>
      </c>
      <c r="AE75" s="14">
        <f t="shared" ref="AE75:AE104" ca="1" si="7">INDIRECT(ADDRESS(ROUND(I75/2,0),ROUND(H75/2,0),1,1,D75&amp;E75))</f>
        <v>1</v>
      </c>
      <c r="AF75" s="14">
        <f t="shared" ref="AF75:AF104" si="8">1-U75*(D75-70)/140</f>
        <v>0.9906938895042452</v>
      </c>
      <c r="AG75" s="47" t="str">
        <f>IF(ISERROR(Table2[[#This Row],[top ratio]]),"Warning: no matching CTDI measurement","Local CTDI used")</f>
        <v>Local CTDI used</v>
      </c>
      <c r="AH75" s="32" t="str">
        <f t="shared" ref="AH75:AH104" si="9">IF(AND(F75*J75&lt;(S75+F75)*(60-H75/2)/60,G75&gt;F75),"Warning: overlap possible","No overlap")</f>
        <v>Warning: overlap possible</v>
      </c>
      <c r="AI75" s="15">
        <f ca="1">Table2[[#This Row],[klength]]*Table2[[#This Row],[kcoll]]*Table2[[#This Row],[ksize]]*Table2[[#This Row],[constant]]*Table2[[#This Row],[CTDIvol
(mGy)]]*Table2[[#This Row],[Pitch]]*Table2[[#This Row],[kkvp]]*Table2[[#This Row],[k_ctdi]]*Table2[[#This Row],[k_head]]*Table2[[#This Row],[k_bottom]]</f>
        <v>30.701378982659872</v>
      </c>
      <c r="AJ75" s="15">
        <f ca="1">IF(LEFT(Table2[[#This Row],[Overlap warning]],4)="Warn",Table2[[#This Row],[Predicted PSD]]/(SQRT(Table2[[#This Row],[kcoll]])),"")</f>
        <v>36.05316493114362</v>
      </c>
    </row>
    <row r="76" spans="1:36" ht="16.5" thickTop="1" thickBot="1" x14ac:dyDescent="0.3">
      <c r="A76" s="41" t="s">
        <v>77</v>
      </c>
      <c r="B76" s="86" t="s">
        <v>161</v>
      </c>
      <c r="C76" s="16">
        <v>21.5</v>
      </c>
      <c r="D76" s="13">
        <v>140</v>
      </c>
      <c r="E76" s="16" t="s">
        <v>51</v>
      </c>
      <c r="F76" s="13">
        <v>40</v>
      </c>
      <c r="G76" s="13">
        <v>40</v>
      </c>
      <c r="H76" s="13">
        <v>32</v>
      </c>
      <c r="I76" s="13">
        <v>32</v>
      </c>
      <c r="J76" s="16">
        <v>1</v>
      </c>
      <c r="K76" s="16" t="s">
        <v>52</v>
      </c>
      <c r="L76" s="16" t="s">
        <v>80</v>
      </c>
      <c r="M76" s="55" cm="1">
        <f t="array" ref="M76">MAX(IF(Table2[[#This Row],[Filter]]=ctdi_input[Phantom],0.5,0)+IF(Table2[[#This Row],[Device]]=ctdi_input[scanner name],0.35,0)+IF(Table2[[#This Row],[kVp]]=ctdi_input[kVp],0.15,0)-0.005*ABS((Table2[[#This Row],[Coll.
(mm)]]-ctdi_input[nom. beam width])))</f>
        <v>0.7</v>
      </c>
      <c r="N76" s="69" cm="1">
        <f t="array" ref="N76">MATCH(Table2[[#This Row],[CTDI match closeness]],(IF(Table2[[#This Row],[Filter]]=ctdi_input[Phantom],0.5,0)+IF(Table2[[#This Row],[Device]]=ctdi_input[scanner name],0.35,0)+IF(Table2[[#This Row],[kVp]]=ctdi_input[kVp],0.15,0)-0.005*ABS((Table2[[#This Row],[Coll.
(mm)]]-ctdi_input[nom. beam width]))),0)</f>
        <v>7</v>
      </c>
      <c r="O76" s="69" cm="1">
        <f t="array" ref="O76">INDEX(ctdi_input[top ratio],Table2[[#This Row],[Match index]])</f>
        <v>1.2526872829502234</v>
      </c>
      <c r="P76" s="69" cm="1">
        <f t="array" ref="P76">INDEX(ctdi_input[bottom_ratio],Table2[[#This Row],[Match index]])</f>
        <v>0.8803960396039604</v>
      </c>
      <c r="Q76" s="69" cm="1">
        <f t="array" ref="Q76">INDEX(ctdi_input[display_ratio],Table2[[#This Row],[Match index]])</f>
        <v>1.0608771929824561</v>
      </c>
      <c r="R76" s="55" t="e" cm="1">
        <f t="array" ref="R76">INDEX(ctdi_input[Head Ratio],Table2[[#This Row],[Match index]])</f>
        <v>#N/A</v>
      </c>
      <c r="S76" s="69">
        <f>_xlfn.XLOOKUP($A76,Device_fits!$A$2:$A$20,Device_fits!C$2:C$20)</f>
        <v>3.7902146210943202</v>
      </c>
      <c r="T76" s="69">
        <f>_xlfn.XLOOKUP($A76,Device_fits!$A$2:$A$20,Device_fits!D$2:D$20)</f>
        <v>7.6862233545544499E-3</v>
      </c>
      <c r="U76" s="69">
        <f>_xlfn.XLOOKUP($A76,Device_fits!$A$2:$A$20,Device_fits!E$2:E$20)</f>
        <v>1.8612220991509498E-2</v>
      </c>
      <c r="V76" s="69">
        <f>_xlfn.XLOOKUP($A76,Device_fits!$A$2:$A$20,Device_fits!F$2:F$20)</f>
        <v>2.1756014018494199</v>
      </c>
      <c r="W76" s="69">
        <f>_xlfn.XLOOKUP($A76,Device_fits!$A$2:$A$20,Device_fits!G$2:G$20)</f>
        <v>2.2599999999999998</v>
      </c>
      <c r="X76" s="69">
        <f>_xlfn.XLOOKUP($A76,Device_fits!$A$2:$A$20,Device_fits!H$2:H$20)</f>
        <v>1</v>
      </c>
      <c r="Y76" s="14">
        <f t="shared" si="5"/>
        <v>40</v>
      </c>
      <c r="Z76" s="49">
        <f t="shared" si="6"/>
        <v>1</v>
      </c>
      <c r="AA76" s="50">
        <f>IF(E76="head",IFERROR(1/Table2[[#This Row],[head_ratio_ctdi]],1/W76),1)</f>
        <v>1</v>
      </c>
      <c r="AB76" s="50">
        <f>IFERROR(Table2[[#This Row],[display_ratio]],Table2[[#This Row],[display ratio override]])</f>
        <v>1.0608771929824561</v>
      </c>
      <c r="AC76" s="14">
        <f>1-0.5*EXP(-Table2[[#This Row],[c_length]]*(Table2[[#This Row],[Eff. length]]))</f>
        <v>0.6323397918362581</v>
      </c>
      <c r="AD76" s="70">
        <f>Table2[[#This Row],[Coll.
(mm)]]/(Table2[[#This Row],[Coll.
(mm)]]+Table2[[#This Row],[c_penumbra]])</f>
        <v>0.91344608255771087</v>
      </c>
      <c r="AE76" s="14">
        <f t="shared" ca="1" si="7"/>
        <v>1</v>
      </c>
      <c r="AF76" s="14">
        <f t="shared" si="8"/>
        <v>0.9906938895042452</v>
      </c>
      <c r="AG76" s="47" t="str">
        <f>IF(ISERROR(Table2[[#This Row],[top ratio]]),"Warning: no matching CTDI measurement","Local CTDI used")</f>
        <v>Local CTDI used</v>
      </c>
      <c r="AH76" s="32" t="str">
        <f t="shared" si="9"/>
        <v>No overlap</v>
      </c>
      <c r="AI76" s="15">
        <f ca="1">Table2[[#This Row],[klength]]*Table2[[#This Row],[kcoll]]*Table2[[#This Row],[ksize]]*Table2[[#This Row],[constant]]*Table2[[#This Row],[CTDIvol
(mGy)]]*Table2[[#This Row],[Pitch]]*Table2[[#This Row],[kkvp]]*Table2[[#This Row],[k_ctdi]]*Table2[[#This Row],[k_head]]*Table2[[#This Row],[k_bottom]]</f>
        <v>28.395911677494443</v>
      </c>
      <c r="AJ76" s="15" t="str">
        <f>IF(LEFT(Table2[[#This Row],[Overlap warning]],4)="Warn",Table2[[#This Row],[Predicted PSD]]/(SQRT(Table2[[#This Row],[kcoll]])),"")</f>
        <v/>
      </c>
    </row>
    <row r="77" spans="1:36" ht="16.5" thickTop="1" thickBot="1" x14ac:dyDescent="0.3">
      <c r="A77" s="41" t="s">
        <v>77</v>
      </c>
      <c r="B77" s="86" t="s">
        <v>162</v>
      </c>
      <c r="C77" s="16">
        <v>23</v>
      </c>
      <c r="D77" s="13">
        <v>140</v>
      </c>
      <c r="E77" s="16" t="s">
        <v>51</v>
      </c>
      <c r="F77" s="13">
        <v>20</v>
      </c>
      <c r="G77" s="13">
        <v>40</v>
      </c>
      <c r="H77" s="13">
        <v>32</v>
      </c>
      <c r="I77" s="13">
        <v>32</v>
      </c>
      <c r="J77" s="16">
        <v>1</v>
      </c>
      <c r="K77" s="16" t="s">
        <v>52</v>
      </c>
      <c r="L77" s="16" t="s">
        <v>80</v>
      </c>
      <c r="M77" s="55" cm="1">
        <f t="array" ref="M77">MAX(IF(Table2[[#This Row],[Filter]]=ctdi_input[Phantom],0.5,0)+IF(Table2[[#This Row],[Device]]=ctdi_input[scanner name],0.35,0)+IF(Table2[[#This Row],[kVp]]=ctdi_input[kVp],0.15,0)-0.005*ABS((Table2[[#This Row],[Coll.
(mm)]]-ctdi_input[nom. beam width])))</f>
        <v>0.79999999999999993</v>
      </c>
      <c r="N77" s="69" cm="1">
        <f t="array" ref="N77">MATCH(Table2[[#This Row],[CTDI match closeness]],(IF(Table2[[#This Row],[Filter]]=ctdi_input[Phantom],0.5,0)+IF(Table2[[#This Row],[Device]]=ctdi_input[scanner name],0.35,0)+IF(Table2[[#This Row],[kVp]]=ctdi_input[kVp],0.15,0)-0.005*ABS((Table2[[#This Row],[Coll.
(mm)]]-ctdi_input[nom. beam width]))),0)</f>
        <v>7</v>
      </c>
      <c r="O77" s="69" cm="1">
        <f t="array" ref="O77">INDEX(ctdi_input[top ratio],Table2[[#This Row],[Match index]])</f>
        <v>1.2526872829502234</v>
      </c>
      <c r="P77" s="69" cm="1">
        <f t="array" ref="P77">INDEX(ctdi_input[bottom_ratio],Table2[[#This Row],[Match index]])</f>
        <v>0.8803960396039604</v>
      </c>
      <c r="Q77" s="69" cm="1">
        <f t="array" ref="Q77">INDEX(ctdi_input[display_ratio],Table2[[#This Row],[Match index]])</f>
        <v>1.0608771929824561</v>
      </c>
      <c r="R77" s="55" t="e" cm="1">
        <f t="array" ref="R77">INDEX(ctdi_input[Head Ratio],Table2[[#This Row],[Match index]])</f>
        <v>#N/A</v>
      </c>
      <c r="S77" s="69">
        <f>_xlfn.XLOOKUP($A77,Device_fits!$A$2:$A$20,Device_fits!C$2:C$20)</f>
        <v>3.7902146210943202</v>
      </c>
      <c r="T77" s="69">
        <f>_xlfn.XLOOKUP($A77,Device_fits!$A$2:$A$20,Device_fits!D$2:D$20)</f>
        <v>7.6862233545544499E-3</v>
      </c>
      <c r="U77" s="69">
        <f>_xlfn.XLOOKUP($A77,Device_fits!$A$2:$A$20,Device_fits!E$2:E$20)</f>
        <v>1.8612220991509498E-2</v>
      </c>
      <c r="V77" s="69">
        <f>_xlfn.XLOOKUP($A77,Device_fits!$A$2:$A$20,Device_fits!F$2:F$20)</f>
        <v>2.1756014018494199</v>
      </c>
      <c r="W77" s="69">
        <f>_xlfn.XLOOKUP($A77,Device_fits!$A$2:$A$20,Device_fits!G$2:G$20)</f>
        <v>2.2599999999999998</v>
      </c>
      <c r="X77" s="69">
        <f>_xlfn.XLOOKUP($A77,Device_fits!$A$2:$A$20,Device_fits!H$2:H$20)</f>
        <v>1</v>
      </c>
      <c r="Y77" s="14">
        <f t="shared" si="5"/>
        <v>40</v>
      </c>
      <c r="Z77" s="49">
        <f t="shared" si="6"/>
        <v>1</v>
      </c>
      <c r="AA77" s="50">
        <f>IF(E77="head",IFERROR(1/Table2[[#This Row],[head_ratio_ctdi]],1/W77),1)</f>
        <v>1</v>
      </c>
      <c r="AB77" s="50">
        <f>IFERROR(Table2[[#This Row],[display_ratio]],Table2[[#This Row],[display ratio override]])</f>
        <v>1.0608771929824561</v>
      </c>
      <c r="AC77" s="14">
        <f>1-0.5*EXP(-Table2[[#This Row],[c_length]]*(Table2[[#This Row],[Eff. length]]))</f>
        <v>0.6323397918362581</v>
      </c>
      <c r="AD77" s="70">
        <f>Table2[[#This Row],[Coll.
(mm)]]/(Table2[[#This Row],[Coll.
(mm)]]+Table2[[#This Row],[c_penumbra]])</f>
        <v>0.8406817810826468</v>
      </c>
      <c r="AE77" s="14">
        <f t="shared" ca="1" si="7"/>
        <v>1</v>
      </c>
      <c r="AF77" s="14">
        <f t="shared" si="8"/>
        <v>0.9906938895042452</v>
      </c>
      <c r="AG77" s="47" t="str">
        <f>IF(ISERROR(Table2[[#This Row],[top ratio]]),"Warning: no matching CTDI measurement","Local CTDI used")</f>
        <v>Local CTDI used</v>
      </c>
      <c r="AH77" s="32" t="str">
        <f t="shared" si="9"/>
        <v>No overlap</v>
      </c>
      <c r="AI77" s="15">
        <f ca="1">Table2[[#This Row],[klength]]*Table2[[#This Row],[kcoll]]*Table2[[#This Row],[ksize]]*Table2[[#This Row],[constant]]*Table2[[#This Row],[CTDIvol
(mGy)]]*Table2[[#This Row],[Pitch]]*Table2[[#This Row],[kkvp]]*Table2[[#This Row],[k_ctdi]]*Table2[[#This Row],[k_head]]*Table2[[#This Row],[k_bottom]]</f>
        <v>27.957215290369952</v>
      </c>
      <c r="AJ77" s="15" t="str">
        <f>IF(LEFT(Table2[[#This Row],[Overlap warning]],4)="Warn",Table2[[#This Row],[Predicted PSD]]/(SQRT(Table2[[#This Row],[kcoll]])),"")</f>
        <v/>
      </c>
    </row>
    <row r="78" spans="1:36" ht="16.5" thickTop="1" thickBot="1" x14ac:dyDescent="0.3">
      <c r="A78" s="41" t="s">
        <v>77</v>
      </c>
      <c r="B78" s="86" t="s">
        <v>163</v>
      </c>
      <c r="C78" s="16">
        <v>21.51</v>
      </c>
      <c r="D78" s="13">
        <v>140</v>
      </c>
      <c r="E78" s="16" t="s">
        <v>51</v>
      </c>
      <c r="F78" s="13">
        <v>40</v>
      </c>
      <c r="G78" s="13">
        <v>120</v>
      </c>
      <c r="H78" s="13">
        <v>32</v>
      </c>
      <c r="I78" s="13">
        <v>32</v>
      </c>
      <c r="J78" s="16">
        <v>1</v>
      </c>
      <c r="K78" s="16" t="s">
        <v>52</v>
      </c>
      <c r="L78" s="16" t="s">
        <v>80</v>
      </c>
      <c r="M78" s="55" cm="1">
        <f t="array" ref="M78">MAX(IF(Table2[[#This Row],[Filter]]=ctdi_input[Phantom],0.5,0)+IF(Table2[[#This Row],[Device]]=ctdi_input[scanner name],0.35,0)+IF(Table2[[#This Row],[kVp]]=ctdi_input[kVp],0.15,0)-0.005*ABS((Table2[[#This Row],[Coll.
(mm)]]-ctdi_input[nom. beam width])))</f>
        <v>0.7</v>
      </c>
      <c r="N78" s="69" cm="1">
        <f t="array" ref="N78">MATCH(Table2[[#This Row],[CTDI match closeness]],(IF(Table2[[#This Row],[Filter]]=ctdi_input[Phantom],0.5,0)+IF(Table2[[#This Row],[Device]]=ctdi_input[scanner name],0.35,0)+IF(Table2[[#This Row],[kVp]]=ctdi_input[kVp],0.15,0)-0.005*ABS((Table2[[#This Row],[Coll.
(mm)]]-ctdi_input[nom. beam width]))),0)</f>
        <v>7</v>
      </c>
      <c r="O78" s="69" cm="1">
        <f t="array" ref="O78">INDEX(ctdi_input[top ratio],Table2[[#This Row],[Match index]])</f>
        <v>1.2526872829502234</v>
      </c>
      <c r="P78" s="69" cm="1">
        <f t="array" ref="P78">INDEX(ctdi_input[bottom_ratio],Table2[[#This Row],[Match index]])</f>
        <v>0.8803960396039604</v>
      </c>
      <c r="Q78" s="69" cm="1">
        <f t="array" ref="Q78">INDEX(ctdi_input[display_ratio],Table2[[#This Row],[Match index]])</f>
        <v>1.0608771929824561</v>
      </c>
      <c r="R78" s="55" t="e" cm="1">
        <f t="array" ref="R78">INDEX(ctdi_input[Head Ratio],Table2[[#This Row],[Match index]])</f>
        <v>#N/A</v>
      </c>
      <c r="S78" s="69">
        <f>_xlfn.XLOOKUP($A78,Device_fits!$A$2:$A$20,Device_fits!C$2:C$20)</f>
        <v>3.7902146210943202</v>
      </c>
      <c r="T78" s="69">
        <f>_xlfn.XLOOKUP($A78,Device_fits!$A$2:$A$20,Device_fits!D$2:D$20)</f>
        <v>7.6862233545544499E-3</v>
      </c>
      <c r="U78" s="69">
        <f>_xlfn.XLOOKUP($A78,Device_fits!$A$2:$A$20,Device_fits!E$2:E$20)</f>
        <v>1.8612220991509498E-2</v>
      </c>
      <c r="V78" s="69">
        <f>_xlfn.XLOOKUP($A78,Device_fits!$A$2:$A$20,Device_fits!F$2:F$20)</f>
        <v>2.1756014018494199</v>
      </c>
      <c r="W78" s="69">
        <f>_xlfn.XLOOKUP($A78,Device_fits!$A$2:$A$20,Device_fits!G$2:G$20)</f>
        <v>2.2599999999999998</v>
      </c>
      <c r="X78" s="69">
        <f>_xlfn.XLOOKUP($A78,Device_fits!$A$2:$A$20,Device_fits!H$2:H$20)</f>
        <v>1</v>
      </c>
      <c r="Y78" s="14">
        <f t="shared" si="5"/>
        <v>120</v>
      </c>
      <c r="Z78" s="49">
        <f t="shared" si="6"/>
        <v>1</v>
      </c>
      <c r="AA78" s="50">
        <f>IF(E78="head",IFERROR(1/Table2[[#This Row],[head_ratio_ctdi]],1/W78),1)</f>
        <v>1</v>
      </c>
      <c r="AB78" s="50">
        <f>IFERROR(Table2[[#This Row],[display_ratio]],Table2[[#This Row],[display ratio override]])</f>
        <v>1.0608771929824561</v>
      </c>
      <c r="AC78" s="14">
        <f>1-0.5*EXP(-Table2[[#This Row],[c_length]]*(Table2[[#This Row],[Eff. length]]))</f>
        <v>0.80120755392782772</v>
      </c>
      <c r="AD78" s="70">
        <f>Table2[[#This Row],[Coll.
(mm)]]/(Table2[[#This Row],[Coll.
(mm)]]+Table2[[#This Row],[c_penumbra]])</f>
        <v>0.91344608255771087</v>
      </c>
      <c r="AE78" s="14">
        <f t="shared" ca="1" si="7"/>
        <v>1</v>
      </c>
      <c r="AF78" s="14">
        <f t="shared" si="8"/>
        <v>0.9906938895042452</v>
      </c>
      <c r="AG78" s="47" t="str">
        <f>IF(ISERROR(Table2[[#This Row],[top ratio]]),"Warning: no matching CTDI measurement","Local CTDI used")</f>
        <v>Local CTDI used</v>
      </c>
      <c r="AH78" s="32" t="str">
        <f t="shared" si="9"/>
        <v>No overlap</v>
      </c>
      <c r="AI78" s="15">
        <f ca="1">Table2[[#This Row],[klength]]*Table2[[#This Row],[kcoll]]*Table2[[#This Row],[ksize]]*Table2[[#This Row],[constant]]*Table2[[#This Row],[CTDIvol
(mGy)]]*Table2[[#This Row],[Pitch]]*Table2[[#This Row],[kkvp]]*Table2[[#This Row],[k_ctdi]]*Table2[[#This Row],[k_head]]*Table2[[#This Row],[k_bottom]]</f>
        <v>35.995838155070373</v>
      </c>
      <c r="AJ78" s="15" t="str">
        <f>IF(LEFT(Table2[[#This Row],[Overlap warning]],4)="Warn",Table2[[#This Row],[Predicted PSD]]/(SQRT(Table2[[#This Row],[kcoll]])),"")</f>
        <v/>
      </c>
    </row>
    <row r="79" spans="1:36" ht="16.5" thickTop="1" thickBot="1" x14ac:dyDescent="0.3">
      <c r="A79" s="41" t="s">
        <v>77</v>
      </c>
      <c r="B79" s="86" t="s">
        <v>164</v>
      </c>
      <c r="C79" s="16">
        <v>23</v>
      </c>
      <c r="D79" s="13">
        <v>140</v>
      </c>
      <c r="E79" s="16" t="s">
        <v>51</v>
      </c>
      <c r="F79" s="13">
        <v>20</v>
      </c>
      <c r="G79" s="13">
        <v>120</v>
      </c>
      <c r="H79" s="13">
        <v>32</v>
      </c>
      <c r="I79" s="13">
        <v>32</v>
      </c>
      <c r="J79" s="16">
        <v>1</v>
      </c>
      <c r="K79" s="16" t="s">
        <v>52</v>
      </c>
      <c r="L79" s="16" t="s">
        <v>80</v>
      </c>
      <c r="M79" s="55" cm="1">
        <f t="array" ref="M79">MAX(IF(Table2[[#This Row],[Filter]]=ctdi_input[Phantom],0.5,0)+IF(Table2[[#This Row],[Device]]=ctdi_input[scanner name],0.35,0)+IF(Table2[[#This Row],[kVp]]=ctdi_input[kVp],0.15,0)-0.005*ABS((Table2[[#This Row],[Coll.
(mm)]]-ctdi_input[nom. beam width])))</f>
        <v>0.79999999999999993</v>
      </c>
      <c r="N79" s="69" cm="1">
        <f t="array" ref="N79">MATCH(Table2[[#This Row],[CTDI match closeness]],(IF(Table2[[#This Row],[Filter]]=ctdi_input[Phantom],0.5,0)+IF(Table2[[#This Row],[Device]]=ctdi_input[scanner name],0.35,0)+IF(Table2[[#This Row],[kVp]]=ctdi_input[kVp],0.15,0)-0.005*ABS((Table2[[#This Row],[Coll.
(mm)]]-ctdi_input[nom. beam width]))),0)</f>
        <v>7</v>
      </c>
      <c r="O79" s="69" cm="1">
        <f t="array" ref="O79">INDEX(ctdi_input[top ratio],Table2[[#This Row],[Match index]])</f>
        <v>1.2526872829502234</v>
      </c>
      <c r="P79" s="69" cm="1">
        <f t="array" ref="P79">INDEX(ctdi_input[bottom_ratio],Table2[[#This Row],[Match index]])</f>
        <v>0.8803960396039604</v>
      </c>
      <c r="Q79" s="69" cm="1">
        <f t="array" ref="Q79">INDEX(ctdi_input[display_ratio],Table2[[#This Row],[Match index]])</f>
        <v>1.0608771929824561</v>
      </c>
      <c r="R79" s="55" t="e" cm="1">
        <f t="array" ref="R79">INDEX(ctdi_input[Head Ratio],Table2[[#This Row],[Match index]])</f>
        <v>#N/A</v>
      </c>
      <c r="S79" s="69">
        <f>_xlfn.XLOOKUP($A79,Device_fits!$A$2:$A$20,Device_fits!C$2:C$20)</f>
        <v>3.7902146210943202</v>
      </c>
      <c r="T79" s="69">
        <f>_xlfn.XLOOKUP($A79,Device_fits!$A$2:$A$20,Device_fits!D$2:D$20)</f>
        <v>7.6862233545544499E-3</v>
      </c>
      <c r="U79" s="69">
        <f>_xlfn.XLOOKUP($A79,Device_fits!$A$2:$A$20,Device_fits!E$2:E$20)</f>
        <v>1.8612220991509498E-2</v>
      </c>
      <c r="V79" s="69">
        <f>_xlfn.XLOOKUP($A79,Device_fits!$A$2:$A$20,Device_fits!F$2:F$20)</f>
        <v>2.1756014018494199</v>
      </c>
      <c r="W79" s="69">
        <f>_xlfn.XLOOKUP($A79,Device_fits!$A$2:$A$20,Device_fits!G$2:G$20)</f>
        <v>2.2599999999999998</v>
      </c>
      <c r="X79" s="69">
        <f>_xlfn.XLOOKUP($A79,Device_fits!$A$2:$A$20,Device_fits!H$2:H$20)</f>
        <v>1</v>
      </c>
      <c r="Y79" s="14">
        <f t="shared" si="5"/>
        <v>120</v>
      </c>
      <c r="Z79" s="49">
        <f t="shared" si="6"/>
        <v>1</v>
      </c>
      <c r="AA79" s="50">
        <f>IF(E79="head",IFERROR(1/Table2[[#This Row],[head_ratio_ctdi]],1/W79),1)</f>
        <v>1</v>
      </c>
      <c r="AB79" s="50">
        <f>IFERROR(Table2[[#This Row],[display_ratio]],Table2[[#This Row],[display ratio override]])</f>
        <v>1.0608771929824561</v>
      </c>
      <c r="AC79" s="14">
        <f>1-0.5*EXP(-Table2[[#This Row],[c_length]]*(Table2[[#This Row],[Eff. length]]))</f>
        <v>0.80120755392782772</v>
      </c>
      <c r="AD79" s="70">
        <f>Table2[[#This Row],[Coll.
(mm)]]/(Table2[[#This Row],[Coll.
(mm)]]+Table2[[#This Row],[c_penumbra]])</f>
        <v>0.8406817810826468</v>
      </c>
      <c r="AE79" s="14">
        <f t="shared" ca="1" si="7"/>
        <v>1</v>
      </c>
      <c r="AF79" s="14">
        <f t="shared" si="8"/>
        <v>0.9906938895042452</v>
      </c>
      <c r="AG79" s="47" t="str">
        <f>IF(ISERROR(Table2[[#This Row],[top ratio]]),"Warning: no matching CTDI measurement","Local CTDI used")</f>
        <v>Local CTDI used</v>
      </c>
      <c r="AH79" s="32" t="str">
        <f t="shared" si="9"/>
        <v>No overlap</v>
      </c>
      <c r="AI79" s="15">
        <f ca="1">Table2[[#This Row],[klength]]*Table2[[#This Row],[kcoll]]*Table2[[#This Row],[ksize]]*Table2[[#This Row],[constant]]*Table2[[#This Row],[CTDIvol
(mGy)]]*Table2[[#This Row],[Pitch]]*Table2[[#This Row],[kkvp]]*Table2[[#This Row],[k_ctdi]]*Table2[[#This Row],[k_head]]*Table2[[#This Row],[k_bottom]]</f>
        <v>35.423252445310681</v>
      </c>
      <c r="AJ79" s="15" t="str">
        <f>IF(LEFT(Table2[[#This Row],[Overlap warning]],4)="Warn",Table2[[#This Row],[Predicted PSD]]/(SQRT(Table2[[#This Row],[kcoll]])),"")</f>
        <v/>
      </c>
    </row>
    <row r="80" spans="1:36" ht="16.5" thickTop="1" thickBot="1" x14ac:dyDescent="0.3">
      <c r="A80" s="41" t="s">
        <v>77</v>
      </c>
      <c r="B80" s="86" t="s">
        <v>144</v>
      </c>
      <c r="C80" s="16">
        <v>13.49</v>
      </c>
      <c r="D80" s="13">
        <v>100</v>
      </c>
      <c r="E80" s="16" t="s">
        <v>51</v>
      </c>
      <c r="F80" s="13">
        <v>40</v>
      </c>
      <c r="G80" s="13">
        <v>40</v>
      </c>
      <c r="H80" s="13">
        <v>32</v>
      </c>
      <c r="I80" s="13">
        <v>32</v>
      </c>
      <c r="J80" s="16">
        <v>1</v>
      </c>
      <c r="K80" s="16" t="s">
        <v>52</v>
      </c>
      <c r="L80" s="16" t="s">
        <v>80</v>
      </c>
      <c r="M80" s="55" cm="1">
        <f t="array" ref="M80">MAX(IF(Table2[[#This Row],[Filter]]=ctdi_input[Phantom],0.5,0)+IF(Table2[[#This Row],[Device]]=ctdi_input[scanner name],0.35,0)+IF(Table2[[#This Row],[kVp]]=ctdi_input[kVp],0.15,0)-0.005*ABS((Table2[[#This Row],[Coll.
(mm)]]-ctdi_input[nom. beam width])))</f>
        <v>0.7</v>
      </c>
      <c r="N80" s="69" cm="1">
        <f t="array" ref="N80">MATCH(Table2[[#This Row],[CTDI match closeness]],(IF(Table2[[#This Row],[Filter]]=ctdi_input[Phantom],0.5,0)+IF(Table2[[#This Row],[Device]]=ctdi_input[scanner name],0.35,0)+IF(Table2[[#This Row],[kVp]]=ctdi_input[kVp],0.15,0)-0.005*ABS((Table2[[#This Row],[Coll.
(mm)]]-ctdi_input[nom. beam width]))),0)</f>
        <v>7</v>
      </c>
      <c r="O80" s="69" cm="1">
        <f t="array" ref="O80">INDEX(ctdi_input[top ratio],Table2[[#This Row],[Match index]])</f>
        <v>1.2526872829502234</v>
      </c>
      <c r="P80" s="69" cm="1">
        <f t="array" ref="P80">INDEX(ctdi_input[bottom_ratio],Table2[[#This Row],[Match index]])</f>
        <v>0.8803960396039604</v>
      </c>
      <c r="Q80" s="69" cm="1">
        <f t="array" ref="Q80">INDEX(ctdi_input[display_ratio],Table2[[#This Row],[Match index]])</f>
        <v>1.0608771929824561</v>
      </c>
      <c r="R80" s="55" t="e" cm="1">
        <f t="array" ref="R80">INDEX(ctdi_input[Head Ratio],Table2[[#This Row],[Match index]])</f>
        <v>#N/A</v>
      </c>
      <c r="S80" s="69">
        <f>_xlfn.XLOOKUP($A80,Device_fits!$A$2:$A$20,Device_fits!C$2:C$20)</f>
        <v>3.7902146210943202</v>
      </c>
      <c r="T80" s="69">
        <f>_xlfn.XLOOKUP($A80,Device_fits!$A$2:$A$20,Device_fits!D$2:D$20)</f>
        <v>7.6862233545544499E-3</v>
      </c>
      <c r="U80" s="69">
        <f>_xlfn.XLOOKUP($A80,Device_fits!$A$2:$A$20,Device_fits!E$2:E$20)</f>
        <v>1.8612220991509498E-2</v>
      </c>
      <c r="V80" s="69">
        <f>_xlfn.XLOOKUP($A80,Device_fits!$A$2:$A$20,Device_fits!F$2:F$20)</f>
        <v>2.1756014018494199</v>
      </c>
      <c r="W80" s="69">
        <f>_xlfn.XLOOKUP($A80,Device_fits!$A$2:$A$20,Device_fits!G$2:G$20)</f>
        <v>2.2599999999999998</v>
      </c>
      <c r="X80" s="69">
        <f>_xlfn.XLOOKUP($A80,Device_fits!$A$2:$A$20,Device_fits!H$2:H$20)</f>
        <v>1</v>
      </c>
      <c r="Y80" s="14">
        <f t="shared" si="5"/>
        <v>40</v>
      </c>
      <c r="Z80" s="49">
        <f t="shared" si="6"/>
        <v>1</v>
      </c>
      <c r="AA80" s="50">
        <f>IF(E80="head",IFERROR(1/Table2[[#This Row],[head_ratio_ctdi]],1/W80),1)</f>
        <v>1</v>
      </c>
      <c r="AB80" s="50">
        <f>IFERROR(Table2[[#This Row],[display_ratio]],Table2[[#This Row],[display ratio override]])</f>
        <v>1.0608771929824561</v>
      </c>
      <c r="AC80" s="14">
        <f>1-0.5*EXP(-Table2[[#This Row],[c_length]]*(Table2[[#This Row],[Eff. length]]))</f>
        <v>0.6323397918362581</v>
      </c>
      <c r="AD80" s="70">
        <f>Table2[[#This Row],[Coll.
(mm)]]/(Table2[[#This Row],[Coll.
(mm)]]+Table2[[#This Row],[c_penumbra]])</f>
        <v>0.91344608255771087</v>
      </c>
      <c r="AE80" s="14">
        <f t="shared" ca="1" si="7"/>
        <v>1</v>
      </c>
      <c r="AF80" s="14">
        <f t="shared" si="8"/>
        <v>0.99601166693039078</v>
      </c>
      <c r="AG80" s="47" t="str">
        <f>IF(ISERROR(Table2[[#This Row],[top ratio]]),"Warning: no matching CTDI measurement","Local CTDI used")</f>
        <v>Local CTDI used</v>
      </c>
      <c r="AH80" s="32" t="str">
        <f t="shared" si="9"/>
        <v>No overlap</v>
      </c>
      <c r="AI80" s="15">
        <f ca="1">Table2[[#This Row],[klength]]*Table2[[#This Row],[kcoll]]*Table2[[#This Row],[ksize]]*Table2[[#This Row],[constant]]*Table2[[#This Row],[CTDIvol
(mGy)]]*Table2[[#This Row],[Pitch]]*Table2[[#This Row],[kkvp]]*Table2[[#This Row],[k_ctdi]]*Table2[[#This Row],[k_head]]*Table2[[#This Row],[k_bottom]]</f>
        <v>17.912419338707078</v>
      </c>
      <c r="AJ80" s="15" t="str">
        <f>IF(LEFT(Table2[[#This Row],[Overlap warning]],4)="Warn",Table2[[#This Row],[Predicted PSD]]/(SQRT(Table2[[#This Row],[kcoll]])),"")</f>
        <v/>
      </c>
    </row>
    <row r="81" spans="1:36" ht="16.5" thickTop="1" thickBot="1" x14ac:dyDescent="0.3">
      <c r="A81" s="41" t="s">
        <v>77</v>
      </c>
      <c r="B81" s="86" t="s">
        <v>145</v>
      </c>
      <c r="C81" s="16">
        <v>13.49</v>
      </c>
      <c r="D81" s="13">
        <v>100</v>
      </c>
      <c r="E81" s="16" t="s">
        <v>51</v>
      </c>
      <c r="F81" s="13">
        <v>40</v>
      </c>
      <c r="G81" s="13">
        <v>120</v>
      </c>
      <c r="H81" s="13">
        <v>32</v>
      </c>
      <c r="I81" s="13">
        <v>32</v>
      </c>
      <c r="J81" s="16">
        <v>1</v>
      </c>
      <c r="K81" s="16" t="s">
        <v>52</v>
      </c>
      <c r="L81" s="16" t="s">
        <v>80</v>
      </c>
      <c r="M81" s="55" cm="1">
        <f t="array" ref="M81">MAX(IF(Table2[[#This Row],[Filter]]=ctdi_input[Phantom],0.5,0)+IF(Table2[[#This Row],[Device]]=ctdi_input[scanner name],0.35,0)+IF(Table2[[#This Row],[kVp]]=ctdi_input[kVp],0.15,0)-0.005*ABS((Table2[[#This Row],[Coll.
(mm)]]-ctdi_input[nom. beam width])))</f>
        <v>0.7</v>
      </c>
      <c r="N81" s="69" cm="1">
        <f t="array" ref="N81">MATCH(Table2[[#This Row],[CTDI match closeness]],(IF(Table2[[#This Row],[Filter]]=ctdi_input[Phantom],0.5,0)+IF(Table2[[#This Row],[Device]]=ctdi_input[scanner name],0.35,0)+IF(Table2[[#This Row],[kVp]]=ctdi_input[kVp],0.15,0)-0.005*ABS((Table2[[#This Row],[Coll.
(mm)]]-ctdi_input[nom. beam width]))),0)</f>
        <v>7</v>
      </c>
      <c r="O81" s="69" cm="1">
        <f t="array" ref="O81">INDEX(ctdi_input[top ratio],Table2[[#This Row],[Match index]])</f>
        <v>1.2526872829502234</v>
      </c>
      <c r="P81" s="69" cm="1">
        <f t="array" ref="P81">INDEX(ctdi_input[bottom_ratio],Table2[[#This Row],[Match index]])</f>
        <v>0.8803960396039604</v>
      </c>
      <c r="Q81" s="69" cm="1">
        <f t="array" ref="Q81">INDEX(ctdi_input[display_ratio],Table2[[#This Row],[Match index]])</f>
        <v>1.0608771929824561</v>
      </c>
      <c r="R81" s="55" t="e" cm="1">
        <f t="array" ref="R81">INDEX(ctdi_input[Head Ratio],Table2[[#This Row],[Match index]])</f>
        <v>#N/A</v>
      </c>
      <c r="S81" s="69">
        <f>_xlfn.XLOOKUP($A81,Device_fits!$A$2:$A$20,Device_fits!C$2:C$20)</f>
        <v>3.7902146210943202</v>
      </c>
      <c r="T81" s="69">
        <f>_xlfn.XLOOKUP($A81,Device_fits!$A$2:$A$20,Device_fits!D$2:D$20)</f>
        <v>7.6862233545544499E-3</v>
      </c>
      <c r="U81" s="69">
        <f>_xlfn.XLOOKUP($A81,Device_fits!$A$2:$A$20,Device_fits!E$2:E$20)</f>
        <v>1.8612220991509498E-2</v>
      </c>
      <c r="V81" s="69">
        <f>_xlfn.XLOOKUP($A81,Device_fits!$A$2:$A$20,Device_fits!F$2:F$20)</f>
        <v>2.1756014018494199</v>
      </c>
      <c r="W81" s="69">
        <f>_xlfn.XLOOKUP($A81,Device_fits!$A$2:$A$20,Device_fits!G$2:G$20)</f>
        <v>2.2599999999999998</v>
      </c>
      <c r="X81" s="69">
        <f>_xlfn.XLOOKUP($A81,Device_fits!$A$2:$A$20,Device_fits!H$2:H$20)</f>
        <v>1</v>
      </c>
      <c r="Y81" s="14">
        <f t="shared" si="5"/>
        <v>120</v>
      </c>
      <c r="Z81" s="49">
        <f t="shared" si="6"/>
        <v>1</v>
      </c>
      <c r="AA81" s="50">
        <f>IF(E81="head",IFERROR(1/Table2[[#This Row],[head_ratio_ctdi]],1/W81),1)</f>
        <v>1</v>
      </c>
      <c r="AB81" s="50">
        <f>IFERROR(Table2[[#This Row],[display_ratio]],Table2[[#This Row],[display ratio override]])</f>
        <v>1.0608771929824561</v>
      </c>
      <c r="AC81" s="14">
        <f>1-0.5*EXP(-Table2[[#This Row],[c_length]]*(Table2[[#This Row],[Eff. length]]))</f>
        <v>0.80120755392782772</v>
      </c>
      <c r="AD81" s="70">
        <f>Table2[[#This Row],[Coll.
(mm)]]/(Table2[[#This Row],[Coll.
(mm)]]+Table2[[#This Row],[c_penumbra]])</f>
        <v>0.91344608255771087</v>
      </c>
      <c r="AE81" s="14">
        <f t="shared" ca="1" si="7"/>
        <v>1</v>
      </c>
      <c r="AF81" s="14">
        <f t="shared" si="8"/>
        <v>0.99601166693039078</v>
      </c>
      <c r="AG81" s="47" t="str">
        <f>IF(ISERROR(Table2[[#This Row],[top ratio]]),"Warning: no matching CTDI measurement","Local CTDI used")</f>
        <v>Local CTDI used</v>
      </c>
      <c r="AH81" s="32" t="str">
        <f t="shared" si="9"/>
        <v>No overlap</v>
      </c>
      <c r="AI81" s="15">
        <f ca="1">Table2[[#This Row],[klength]]*Table2[[#This Row],[kcoll]]*Table2[[#This Row],[ksize]]*Table2[[#This Row],[constant]]*Table2[[#This Row],[CTDIvol
(mGy)]]*Table2[[#This Row],[Pitch]]*Table2[[#This Row],[kkvp]]*Table2[[#This Row],[k_ctdi]]*Table2[[#This Row],[k_head]]*Table2[[#This Row],[k_bottom]]</f>
        <v>22.695971167051432</v>
      </c>
      <c r="AJ81" s="15" t="str">
        <f>IF(LEFT(Table2[[#This Row],[Overlap warning]],4)="Warn",Table2[[#This Row],[Predicted PSD]]/(SQRT(Table2[[#This Row],[kcoll]])),"")</f>
        <v/>
      </c>
    </row>
    <row r="82" spans="1:36" ht="16.5" thickTop="1" thickBot="1" x14ac:dyDescent="0.3">
      <c r="A82" s="41" t="s">
        <v>77</v>
      </c>
      <c r="B82" s="86" t="s">
        <v>101</v>
      </c>
      <c r="C82" s="16">
        <v>21.75</v>
      </c>
      <c r="D82" s="13">
        <v>120</v>
      </c>
      <c r="E82" s="16" t="s">
        <v>51</v>
      </c>
      <c r="F82" s="13">
        <v>40</v>
      </c>
      <c r="G82" s="13">
        <v>40</v>
      </c>
      <c r="H82" s="13">
        <v>16</v>
      </c>
      <c r="I82" s="13">
        <v>16</v>
      </c>
      <c r="J82" s="16">
        <v>1</v>
      </c>
      <c r="K82" s="16" t="s">
        <v>52</v>
      </c>
      <c r="L82" s="16" t="s">
        <v>80</v>
      </c>
      <c r="M82" s="55" cm="1">
        <f t="array" ref="M82">MAX(IF(Table2[[#This Row],[Filter]]=ctdi_input[Phantom],0.5,0)+IF(Table2[[#This Row],[Device]]=ctdi_input[scanner name],0.35,0)+IF(Table2[[#This Row],[kVp]]=ctdi_input[kVp],0.15,0)-0.005*ABS((Table2[[#This Row],[Coll.
(mm)]]-ctdi_input[nom. beam width])))</f>
        <v>0.85</v>
      </c>
      <c r="N82" s="69" cm="1">
        <f t="array" ref="N82">MATCH(Table2[[#This Row],[CTDI match closeness]],(IF(Table2[[#This Row],[Filter]]=ctdi_input[Phantom],0.5,0)+IF(Table2[[#This Row],[Device]]=ctdi_input[scanner name],0.35,0)+IF(Table2[[#This Row],[kVp]]=ctdi_input[kVp],0.15,0)-0.005*ABS((Table2[[#This Row],[Coll.
(mm)]]-ctdi_input[nom. beam width]))),0)</f>
        <v>7</v>
      </c>
      <c r="O82" s="69" cm="1">
        <f t="array" ref="O82">INDEX(ctdi_input[top ratio],Table2[[#This Row],[Match index]])</f>
        <v>1.2526872829502234</v>
      </c>
      <c r="P82" s="69" cm="1">
        <f t="array" ref="P82">INDEX(ctdi_input[bottom_ratio],Table2[[#This Row],[Match index]])</f>
        <v>0.8803960396039604</v>
      </c>
      <c r="Q82" s="69" cm="1">
        <f t="array" ref="Q82">INDEX(ctdi_input[display_ratio],Table2[[#This Row],[Match index]])</f>
        <v>1.0608771929824561</v>
      </c>
      <c r="R82" s="55" t="e" cm="1">
        <f t="array" ref="R82">INDEX(ctdi_input[Head Ratio],Table2[[#This Row],[Match index]])</f>
        <v>#N/A</v>
      </c>
      <c r="S82" s="69">
        <f>_xlfn.XLOOKUP($A82,Device_fits!$A$2:$A$20,Device_fits!C$2:C$20)</f>
        <v>3.7902146210943202</v>
      </c>
      <c r="T82" s="69">
        <f>_xlfn.XLOOKUP($A82,Device_fits!$A$2:$A$20,Device_fits!D$2:D$20)</f>
        <v>7.6862233545544499E-3</v>
      </c>
      <c r="U82" s="69">
        <f>_xlfn.XLOOKUP($A82,Device_fits!$A$2:$A$20,Device_fits!E$2:E$20)</f>
        <v>1.8612220991509498E-2</v>
      </c>
      <c r="V82" s="69">
        <f>_xlfn.XLOOKUP($A82,Device_fits!$A$2:$A$20,Device_fits!F$2:F$20)</f>
        <v>2.1756014018494199</v>
      </c>
      <c r="W82" s="69">
        <f>_xlfn.XLOOKUP($A82,Device_fits!$A$2:$A$20,Device_fits!G$2:G$20)</f>
        <v>2.2599999999999998</v>
      </c>
      <c r="X82" s="69">
        <f>_xlfn.XLOOKUP($A82,Device_fits!$A$2:$A$20,Device_fits!H$2:H$20)</f>
        <v>1</v>
      </c>
      <c r="Y82" s="14">
        <f t="shared" si="5"/>
        <v>40</v>
      </c>
      <c r="Z82" s="49">
        <f t="shared" si="6"/>
        <v>1</v>
      </c>
      <c r="AA82" s="50">
        <f>IF(E82="head",IFERROR(1/Table2[[#This Row],[head_ratio_ctdi]],1/W82),1)</f>
        <v>1</v>
      </c>
      <c r="AB82" s="50">
        <f>IFERROR(Table2[[#This Row],[display_ratio]],Table2[[#This Row],[display ratio override]])</f>
        <v>1.0608771929824561</v>
      </c>
      <c r="AC82" s="14">
        <f>1-0.5*EXP(-Table2[[#This Row],[c_length]]*(Table2[[#This Row],[Eff. length]]))</f>
        <v>0.6323397918362581</v>
      </c>
      <c r="AD82" s="70">
        <f>Table2[[#This Row],[Coll.
(mm)]]/(Table2[[#This Row],[Coll.
(mm)]]+Table2[[#This Row],[c_penumbra]])</f>
        <v>0.91344608255771087</v>
      </c>
      <c r="AE82" s="14">
        <f t="shared" ca="1" si="7"/>
        <v>1.5298055957743402</v>
      </c>
      <c r="AF82" s="14">
        <f t="shared" si="8"/>
        <v>0.99335277821731804</v>
      </c>
      <c r="AG82" s="47" t="str">
        <f>IF(ISERROR(Table2[[#This Row],[top ratio]]),"Warning: no matching CTDI measurement","Local CTDI used")</f>
        <v>Local CTDI used</v>
      </c>
      <c r="AH82" s="32" t="str">
        <f t="shared" si="9"/>
        <v>No overlap</v>
      </c>
      <c r="AI82" s="15">
        <f ca="1">Table2[[#This Row],[klength]]*Table2[[#This Row],[kcoll]]*Table2[[#This Row],[ksize]]*Table2[[#This Row],[constant]]*Table2[[#This Row],[CTDIvol
(mGy)]]*Table2[[#This Row],[Pitch]]*Table2[[#This Row],[kkvp]]*Table2[[#This Row],[k_ctdi]]*Table2[[#This Row],[k_head]]*Table2[[#This Row],[k_bottom]]</f>
        <v>44.063286843625249</v>
      </c>
      <c r="AJ82" s="15" t="str">
        <f>IF(LEFT(Table2[[#This Row],[Overlap warning]],4)="Warn",Table2[[#This Row],[Predicted PSD]]/(SQRT(Table2[[#This Row],[kcoll]])),"")</f>
        <v/>
      </c>
    </row>
    <row r="83" spans="1:36" ht="16.5" thickTop="1" thickBot="1" x14ac:dyDescent="0.3">
      <c r="A83" s="41" t="s">
        <v>77</v>
      </c>
      <c r="B83" s="86" t="s">
        <v>102</v>
      </c>
      <c r="C83" s="16">
        <v>23.45</v>
      </c>
      <c r="D83" s="13">
        <v>120</v>
      </c>
      <c r="E83" s="16" t="s">
        <v>51</v>
      </c>
      <c r="F83" s="13">
        <v>20</v>
      </c>
      <c r="G83" s="13">
        <v>40</v>
      </c>
      <c r="H83" s="13">
        <v>16</v>
      </c>
      <c r="I83" s="13">
        <v>16</v>
      </c>
      <c r="J83" s="16">
        <v>1</v>
      </c>
      <c r="K83" s="16" t="s">
        <v>52</v>
      </c>
      <c r="L83" s="16" t="s">
        <v>80</v>
      </c>
      <c r="M83" s="55" cm="1">
        <f t="array" ref="M83">MAX(IF(Table2[[#This Row],[Filter]]=ctdi_input[Phantom],0.5,0)+IF(Table2[[#This Row],[Device]]=ctdi_input[scanner name],0.35,0)+IF(Table2[[#This Row],[kVp]]=ctdi_input[kVp],0.15,0)-0.005*ABS((Table2[[#This Row],[Coll.
(mm)]]-ctdi_input[nom. beam width])))</f>
        <v>0.95</v>
      </c>
      <c r="N83" s="69" cm="1">
        <f t="array" ref="N83">MATCH(Table2[[#This Row],[CTDI match closeness]],(IF(Table2[[#This Row],[Filter]]=ctdi_input[Phantom],0.5,0)+IF(Table2[[#This Row],[Device]]=ctdi_input[scanner name],0.35,0)+IF(Table2[[#This Row],[kVp]]=ctdi_input[kVp],0.15,0)-0.005*ABS((Table2[[#This Row],[Coll.
(mm)]]-ctdi_input[nom. beam width]))),0)</f>
        <v>7</v>
      </c>
      <c r="O83" s="69" cm="1">
        <f t="array" ref="O83">INDEX(ctdi_input[top ratio],Table2[[#This Row],[Match index]])</f>
        <v>1.2526872829502234</v>
      </c>
      <c r="P83" s="69" cm="1">
        <f t="array" ref="P83">INDEX(ctdi_input[bottom_ratio],Table2[[#This Row],[Match index]])</f>
        <v>0.8803960396039604</v>
      </c>
      <c r="Q83" s="69" cm="1">
        <f t="array" ref="Q83">INDEX(ctdi_input[display_ratio],Table2[[#This Row],[Match index]])</f>
        <v>1.0608771929824561</v>
      </c>
      <c r="R83" s="55" t="e" cm="1">
        <f t="array" ref="R83">INDEX(ctdi_input[Head Ratio],Table2[[#This Row],[Match index]])</f>
        <v>#N/A</v>
      </c>
      <c r="S83" s="69">
        <f>_xlfn.XLOOKUP($A83,Device_fits!$A$2:$A$20,Device_fits!C$2:C$20)</f>
        <v>3.7902146210943202</v>
      </c>
      <c r="T83" s="69">
        <f>_xlfn.XLOOKUP($A83,Device_fits!$A$2:$A$20,Device_fits!D$2:D$20)</f>
        <v>7.6862233545544499E-3</v>
      </c>
      <c r="U83" s="69">
        <f>_xlfn.XLOOKUP($A83,Device_fits!$A$2:$A$20,Device_fits!E$2:E$20)</f>
        <v>1.8612220991509498E-2</v>
      </c>
      <c r="V83" s="69">
        <f>_xlfn.XLOOKUP($A83,Device_fits!$A$2:$A$20,Device_fits!F$2:F$20)</f>
        <v>2.1756014018494199</v>
      </c>
      <c r="W83" s="69">
        <f>_xlfn.XLOOKUP($A83,Device_fits!$A$2:$A$20,Device_fits!G$2:G$20)</f>
        <v>2.2599999999999998</v>
      </c>
      <c r="X83" s="69">
        <f>_xlfn.XLOOKUP($A83,Device_fits!$A$2:$A$20,Device_fits!H$2:H$20)</f>
        <v>1</v>
      </c>
      <c r="Y83" s="14">
        <f t="shared" si="5"/>
        <v>40</v>
      </c>
      <c r="Z83" s="49">
        <f t="shared" si="6"/>
        <v>1</v>
      </c>
      <c r="AA83" s="50">
        <f>IF(E83="head",IFERROR(1/Table2[[#This Row],[head_ratio_ctdi]],1/W83),1)</f>
        <v>1</v>
      </c>
      <c r="AB83" s="50">
        <f>IFERROR(Table2[[#This Row],[display_ratio]],Table2[[#This Row],[display ratio override]])</f>
        <v>1.0608771929824561</v>
      </c>
      <c r="AC83" s="14">
        <f>1-0.5*EXP(-Table2[[#This Row],[c_length]]*(Table2[[#This Row],[Eff. length]]))</f>
        <v>0.6323397918362581</v>
      </c>
      <c r="AD83" s="70">
        <f>Table2[[#This Row],[Coll.
(mm)]]/(Table2[[#This Row],[Coll.
(mm)]]+Table2[[#This Row],[c_penumbra]])</f>
        <v>0.8406817810826468</v>
      </c>
      <c r="AE83" s="14">
        <f t="shared" ca="1" si="7"/>
        <v>1.5298055957743402</v>
      </c>
      <c r="AF83" s="14">
        <f t="shared" si="8"/>
        <v>0.99335277821731804</v>
      </c>
      <c r="AG83" s="47" t="str">
        <f>IF(ISERROR(Table2[[#This Row],[top ratio]]),"Warning: no matching CTDI measurement","Local CTDI used")</f>
        <v>Local CTDI used</v>
      </c>
      <c r="AH83" s="32" t="str">
        <f t="shared" si="9"/>
        <v>Warning: overlap possible</v>
      </c>
      <c r="AI83" s="15">
        <f ca="1">Table2[[#This Row],[klength]]*Table2[[#This Row],[kcoll]]*Table2[[#This Row],[ksize]]*Table2[[#This Row],[constant]]*Table2[[#This Row],[CTDIvol
(mGy)]]*Table2[[#This Row],[Pitch]]*Table2[[#This Row],[kkvp]]*Table2[[#This Row],[k_ctdi]]*Table2[[#This Row],[k_head]]*Table2[[#This Row],[k_bottom]]</f>
        <v>43.722923546323869</v>
      </c>
      <c r="AJ83" s="15">
        <f ca="1">IF(LEFT(Table2[[#This Row],[Overlap warning]],4)="Warn",Table2[[#This Row],[Predicted PSD]]/(SQRT(Table2[[#This Row],[kcoll]])),"")</f>
        <v>47.686272439377184</v>
      </c>
    </row>
    <row r="84" spans="1:36" ht="16.5" thickTop="1" thickBot="1" x14ac:dyDescent="0.3">
      <c r="A84" s="41" t="s">
        <v>77</v>
      </c>
      <c r="B84" s="86" t="s">
        <v>103</v>
      </c>
      <c r="C84" s="16">
        <v>21.2</v>
      </c>
      <c r="D84" s="13">
        <v>120</v>
      </c>
      <c r="E84" s="16" t="s">
        <v>51</v>
      </c>
      <c r="F84" s="13">
        <v>10</v>
      </c>
      <c r="G84" s="13">
        <v>40</v>
      </c>
      <c r="H84" s="13">
        <v>16</v>
      </c>
      <c r="I84" s="13">
        <v>16</v>
      </c>
      <c r="J84" s="16">
        <v>1</v>
      </c>
      <c r="K84" s="16" t="s">
        <v>52</v>
      </c>
      <c r="L84" s="16" t="s">
        <v>80</v>
      </c>
      <c r="M84" s="55" cm="1">
        <f t="array" ref="M84">MAX(IF(Table2[[#This Row],[Filter]]=ctdi_input[Phantom],0.5,0)+IF(Table2[[#This Row],[Device]]=ctdi_input[scanner name],0.35,0)+IF(Table2[[#This Row],[kVp]]=ctdi_input[kVp],0.15,0)-0.005*ABS((Table2[[#This Row],[Coll.
(mm)]]-ctdi_input[nom. beam width])))</f>
        <v>1</v>
      </c>
      <c r="N84" s="69" cm="1">
        <f t="array" ref="N84">MATCH(Table2[[#This Row],[CTDI match closeness]],(IF(Table2[[#This Row],[Filter]]=ctdi_input[Phantom],0.5,0)+IF(Table2[[#This Row],[Device]]=ctdi_input[scanner name],0.35,0)+IF(Table2[[#This Row],[kVp]]=ctdi_input[kVp],0.15,0)-0.005*ABS((Table2[[#This Row],[Coll.
(mm)]]-ctdi_input[nom. beam width]))),0)</f>
        <v>7</v>
      </c>
      <c r="O84" s="69" cm="1">
        <f t="array" ref="O84">INDEX(ctdi_input[top ratio],Table2[[#This Row],[Match index]])</f>
        <v>1.2526872829502234</v>
      </c>
      <c r="P84" s="69" cm="1">
        <f t="array" ref="P84">INDEX(ctdi_input[bottom_ratio],Table2[[#This Row],[Match index]])</f>
        <v>0.8803960396039604</v>
      </c>
      <c r="Q84" s="69" cm="1">
        <f t="array" ref="Q84">INDEX(ctdi_input[display_ratio],Table2[[#This Row],[Match index]])</f>
        <v>1.0608771929824561</v>
      </c>
      <c r="R84" s="55" t="e" cm="1">
        <f t="array" ref="R84">INDEX(ctdi_input[Head Ratio],Table2[[#This Row],[Match index]])</f>
        <v>#N/A</v>
      </c>
      <c r="S84" s="69">
        <f>_xlfn.XLOOKUP($A84,Device_fits!$A$2:$A$20,Device_fits!C$2:C$20)</f>
        <v>3.7902146210943202</v>
      </c>
      <c r="T84" s="69">
        <f>_xlfn.XLOOKUP($A84,Device_fits!$A$2:$A$20,Device_fits!D$2:D$20)</f>
        <v>7.6862233545544499E-3</v>
      </c>
      <c r="U84" s="69">
        <f>_xlfn.XLOOKUP($A84,Device_fits!$A$2:$A$20,Device_fits!E$2:E$20)</f>
        <v>1.8612220991509498E-2</v>
      </c>
      <c r="V84" s="69">
        <f>_xlfn.XLOOKUP($A84,Device_fits!$A$2:$A$20,Device_fits!F$2:F$20)</f>
        <v>2.1756014018494199</v>
      </c>
      <c r="W84" s="69">
        <f>_xlfn.XLOOKUP($A84,Device_fits!$A$2:$A$20,Device_fits!G$2:G$20)</f>
        <v>2.2599999999999998</v>
      </c>
      <c r="X84" s="69">
        <f>_xlfn.XLOOKUP($A84,Device_fits!$A$2:$A$20,Device_fits!H$2:H$20)</f>
        <v>1</v>
      </c>
      <c r="Y84" s="14">
        <f t="shared" si="5"/>
        <v>40</v>
      </c>
      <c r="Z84" s="49">
        <f t="shared" si="6"/>
        <v>1</v>
      </c>
      <c r="AA84" s="50">
        <f>IF(E84="head",IFERROR(1/Table2[[#This Row],[head_ratio_ctdi]],1/W84),1)</f>
        <v>1</v>
      </c>
      <c r="AB84" s="50">
        <f>IFERROR(Table2[[#This Row],[display_ratio]],Table2[[#This Row],[display ratio override]])</f>
        <v>1.0608771929824561</v>
      </c>
      <c r="AC84" s="14">
        <f>1-0.5*EXP(-Table2[[#This Row],[c_length]]*(Table2[[#This Row],[Eff. length]]))</f>
        <v>0.6323397918362581</v>
      </c>
      <c r="AD84" s="70">
        <f>Table2[[#This Row],[Coll.
(mm)]]/(Table2[[#This Row],[Coll.
(mm)]]+Table2[[#This Row],[c_penumbra]])</f>
        <v>0.72515187578759033</v>
      </c>
      <c r="AE84" s="14">
        <f t="shared" ca="1" si="7"/>
        <v>1.5298055957743402</v>
      </c>
      <c r="AF84" s="14">
        <f t="shared" si="8"/>
        <v>0.99335277821731804</v>
      </c>
      <c r="AG84" s="47" t="str">
        <f>IF(ISERROR(Table2[[#This Row],[top ratio]]),"Warning: no matching CTDI measurement","Local CTDI used")</f>
        <v>Local CTDI used</v>
      </c>
      <c r="AH84" s="32" t="str">
        <f t="shared" si="9"/>
        <v>Warning: overlap possible</v>
      </c>
      <c r="AI84" s="15">
        <f ca="1">Table2[[#This Row],[klength]]*Table2[[#This Row],[kcoll]]*Table2[[#This Row],[ksize]]*Table2[[#This Row],[constant]]*Table2[[#This Row],[CTDIvol
(mGy)]]*Table2[[#This Row],[Pitch]]*Table2[[#This Row],[kkvp]]*Table2[[#This Row],[k_ctdi]]*Table2[[#This Row],[k_head]]*Table2[[#This Row],[k_bottom]]</f>
        <v>34.095694919023238</v>
      </c>
      <c r="AJ84" s="15">
        <f ca="1">IF(LEFT(Table2[[#This Row],[Overlap warning]],4)="Warn",Table2[[#This Row],[Predicted PSD]]/(SQRT(Table2[[#This Row],[kcoll]])),"")</f>
        <v>40.039169349747596</v>
      </c>
    </row>
    <row r="85" spans="1:36" ht="16.5" thickTop="1" thickBot="1" x14ac:dyDescent="0.3">
      <c r="A85" s="41" t="s">
        <v>77</v>
      </c>
      <c r="B85" s="86" t="s">
        <v>104</v>
      </c>
      <c r="C85" s="16">
        <v>21.75</v>
      </c>
      <c r="D85" s="13">
        <v>120</v>
      </c>
      <c r="E85" s="16" t="s">
        <v>51</v>
      </c>
      <c r="F85" s="13">
        <v>40</v>
      </c>
      <c r="G85" s="13">
        <v>120</v>
      </c>
      <c r="H85" s="13">
        <v>16</v>
      </c>
      <c r="I85" s="13">
        <v>16</v>
      </c>
      <c r="J85" s="16">
        <v>1</v>
      </c>
      <c r="K85" s="16" t="s">
        <v>52</v>
      </c>
      <c r="L85" s="16" t="s">
        <v>80</v>
      </c>
      <c r="M85" s="55" cm="1">
        <f t="array" ref="M85">MAX(IF(Table2[[#This Row],[Filter]]=ctdi_input[Phantom],0.5,0)+IF(Table2[[#This Row],[Device]]=ctdi_input[scanner name],0.35,0)+IF(Table2[[#This Row],[kVp]]=ctdi_input[kVp],0.15,0)-0.005*ABS((Table2[[#This Row],[Coll.
(mm)]]-ctdi_input[nom. beam width])))</f>
        <v>0.85</v>
      </c>
      <c r="N85" s="69" cm="1">
        <f t="array" ref="N85">MATCH(Table2[[#This Row],[CTDI match closeness]],(IF(Table2[[#This Row],[Filter]]=ctdi_input[Phantom],0.5,0)+IF(Table2[[#This Row],[Device]]=ctdi_input[scanner name],0.35,0)+IF(Table2[[#This Row],[kVp]]=ctdi_input[kVp],0.15,0)-0.005*ABS((Table2[[#This Row],[Coll.
(mm)]]-ctdi_input[nom. beam width]))),0)</f>
        <v>7</v>
      </c>
      <c r="O85" s="69" cm="1">
        <f t="array" ref="O85">INDEX(ctdi_input[top ratio],Table2[[#This Row],[Match index]])</f>
        <v>1.2526872829502234</v>
      </c>
      <c r="P85" s="69" cm="1">
        <f t="array" ref="P85">INDEX(ctdi_input[bottom_ratio],Table2[[#This Row],[Match index]])</f>
        <v>0.8803960396039604</v>
      </c>
      <c r="Q85" s="69" cm="1">
        <f t="array" ref="Q85">INDEX(ctdi_input[display_ratio],Table2[[#This Row],[Match index]])</f>
        <v>1.0608771929824561</v>
      </c>
      <c r="R85" s="55" t="e" cm="1">
        <f t="array" ref="R85">INDEX(ctdi_input[Head Ratio],Table2[[#This Row],[Match index]])</f>
        <v>#N/A</v>
      </c>
      <c r="S85" s="69">
        <f>_xlfn.XLOOKUP($A85,Device_fits!$A$2:$A$20,Device_fits!C$2:C$20)</f>
        <v>3.7902146210943202</v>
      </c>
      <c r="T85" s="69">
        <f>_xlfn.XLOOKUP($A85,Device_fits!$A$2:$A$20,Device_fits!D$2:D$20)</f>
        <v>7.6862233545544499E-3</v>
      </c>
      <c r="U85" s="69">
        <f>_xlfn.XLOOKUP($A85,Device_fits!$A$2:$A$20,Device_fits!E$2:E$20)</f>
        <v>1.8612220991509498E-2</v>
      </c>
      <c r="V85" s="69">
        <f>_xlfn.XLOOKUP($A85,Device_fits!$A$2:$A$20,Device_fits!F$2:F$20)</f>
        <v>2.1756014018494199</v>
      </c>
      <c r="W85" s="69">
        <f>_xlfn.XLOOKUP($A85,Device_fits!$A$2:$A$20,Device_fits!G$2:G$20)</f>
        <v>2.2599999999999998</v>
      </c>
      <c r="X85" s="69">
        <f>_xlfn.XLOOKUP($A85,Device_fits!$A$2:$A$20,Device_fits!H$2:H$20)</f>
        <v>1</v>
      </c>
      <c r="Y85" s="14">
        <f t="shared" si="5"/>
        <v>120</v>
      </c>
      <c r="Z85" s="49">
        <f t="shared" si="6"/>
        <v>1</v>
      </c>
      <c r="AA85" s="50">
        <f>IF(E85="head",IFERROR(1/Table2[[#This Row],[head_ratio_ctdi]],1/W85),1)</f>
        <v>1</v>
      </c>
      <c r="AB85" s="50">
        <f>IFERROR(Table2[[#This Row],[display_ratio]],Table2[[#This Row],[display ratio override]])</f>
        <v>1.0608771929824561</v>
      </c>
      <c r="AC85" s="14">
        <f>1-0.5*EXP(-Table2[[#This Row],[c_length]]*(Table2[[#This Row],[Eff. length]]))</f>
        <v>0.80120755392782772</v>
      </c>
      <c r="AD85" s="70">
        <f>Table2[[#This Row],[Coll.
(mm)]]/(Table2[[#This Row],[Coll.
(mm)]]+Table2[[#This Row],[c_penumbra]])</f>
        <v>0.91344608255771087</v>
      </c>
      <c r="AE85" s="14">
        <f t="shared" ca="1" si="7"/>
        <v>1.5298055957743402</v>
      </c>
      <c r="AF85" s="14">
        <f t="shared" si="8"/>
        <v>0.99335277821731804</v>
      </c>
      <c r="AG85" s="47" t="str">
        <f>IF(ISERROR(Table2[[#This Row],[top ratio]]),"Warning: no matching CTDI measurement","Local CTDI used")</f>
        <v>Local CTDI used</v>
      </c>
      <c r="AH85" s="32" t="str">
        <f t="shared" si="9"/>
        <v>No overlap</v>
      </c>
      <c r="AI85" s="15">
        <f ca="1">Table2[[#This Row],[klength]]*Table2[[#This Row],[kcoll]]*Table2[[#This Row],[ksize]]*Table2[[#This Row],[constant]]*Table2[[#This Row],[CTDIvol
(mGy)]]*Table2[[#This Row],[Pitch]]*Table2[[#This Row],[kkvp]]*Table2[[#This Row],[k_ctdi]]*Table2[[#This Row],[k_head]]*Table2[[#This Row],[k_bottom]]</f>
        <v>55.830486592472752</v>
      </c>
      <c r="AJ85" s="15" t="str">
        <f>IF(LEFT(Table2[[#This Row],[Overlap warning]],4)="Warn",Table2[[#This Row],[Predicted PSD]]/(SQRT(Table2[[#This Row],[kcoll]])),"")</f>
        <v/>
      </c>
    </row>
    <row r="86" spans="1:36" ht="16.5" thickTop="1" thickBot="1" x14ac:dyDescent="0.3">
      <c r="A86" s="41" t="s">
        <v>77</v>
      </c>
      <c r="B86" s="84" t="s">
        <v>105</v>
      </c>
      <c r="C86" s="16">
        <v>17.399999999999999</v>
      </c>
      <c r="D86" s="13">
        <v>120</v>
      </c>
      <c r="E86" s="16" t="s">
        <v>51</v>
      </c>
      <c r="F86" s="13">
        <v>40</v>
      </c>
      <c r="G86" s="13">
        <v>40</v>
      </c>
      <c r="H86" s="13">
        <v>16</v>
      </c>
      <c r="I86" s="13">
        <v>16</v>
      </c>
      <c r="J86" s="16">
        <v>1</v>
      </c>
      <c r="K86" s="16" t="s">
        <v>52</v>
      </c>
      <c r="L86" s="16" t="s">
        <v>80</v>
      </c>
      <c r="M86" s="55" cm="1">
        <f t="array" ref="M86">MAX(IF(Table2[[#This Row],[Filter]]=ctdi_input[Phantom],0.5,0)+IF(Table2[[#This Row],[Device]]=ctdi_input[scanner name],0.35,0)+IF(Table2[[#This Row],[kVp]]=ctdi_input[kVp],0.15,0)-0.005*ABS((Table2[[#This Row],[Coll.
(mm)]]-ctdi_input[nom. beam width])))</f>
        <v>0.85</v>
      </c>
      <c r="N86" s="69" cm="1">
        <f t="array" ref="N86">MATCH(Table2[[#This Row],[CTDI match closeness]],(IF(Table2[[#This Row],[Filter]]=ctdi_input[Phantom],0.5,0)+IF(Table2[[#This Row],[Device]]=ctdi_input[scanner name],0.35,0)+IF(Table2[[#This Row],[kVp]]=ctdi_input[kVp],0.15,0)-0.005*ABS((Table2[[#This Row],[Coll.
(mm)]]-ctdi_input[nom. beam width]))),0)</f>
        <v>7</v>
      </c>
      <c r="O86" s="69" cm="1">
        <f t="array" ref="O86">INDEX(ctdi_input[top ratio],Table2[[#This Row],[Match index]])</f>
        <v>1.2526872829502234</v>
      </c>
      <c r="P86" s="69" cm="1">
        <f t="array" ref="P86">INDEX(ctdi_input[bottom_ratio],Table2[[#This Row],[Match index]])</f>
        <v>0.8803960396039604</v>
      </c>
      <c r="Q86" s="69" cm="1">
        <f t="array" ref="Q86">INDEX(ctdi_input[display_ratio],Table2[[#This Row],[Match index]])</f>
        <v>1.0608771929824561</v>
      </c>
      <c r="R86" s="55" t="e" cm="1">
        <f t="array" ref="R86">INDEX(ctdi_input[Head Ratio],Table2[[#This Row],[Match index]])</f>
        <v>#N/A</v>
      </c>
      <c r="S86" s="69">
        <f>_xlfn.XLOOKUP($A86,Device_fits!$A$2:$A$20,Device_fits!C$2:C$20)</f>
        <v>3.7902146210943202</v>
      </c>
      <c r="T86" s="69">
        <f>_xlfn.XLOOKUP($A86,Device_fits!$A$2:$A$20,Device_fits!D$2:D$20)</f>
        <v>7.6862233545544499E-3</v>
      </c>
      <c r="U86" s="69">
        <f>_xlfn.XLOOKUP($A86,Device_fits!$A$2:$A$20,Device_fits!E$2:E$20)</f>
        <v>1.8612220991509498E-2</v>
      </c>
      <c r="V86" s="69">
        <f>_xlfn.XLOOKUP($A86,Device_fits!$A$2:$A$20,Device_fits!F$2:F$20)</f>
        <v>2.1756014018494199</v>
      </c>
      <c r="W86" s="69">
        <f>_xlfn.XLOOKUP($A86,Device_fits!$A$2:$A$20,Device_fits!G$2:G$20)</f>
        <v>2.2599999999999998</v>
      </c>
      <c r="X86" s="69">
        <f>_xlfn.XLOOKUP($A86,Device_fits!$A$2:$A$20,Device_fits!H$2:H$20)</f>
        <v>1</v>
      </c>
      <c r="Y86" s="14">
        <f t="shared" si="5"/>
        <v>40</v>
      </c>
      <c r="Z86" s="49">
        <f t="shared" si="6"/>
        <v>1</v>
      </c>
      <c r="AA86" s="50">
        <f>IF(E86="head",IFERROR(1/Table2[[#This Row],[head_ratio_ctdi]],1/W86),1)</f>
        <v>1</v>
      </c>
      <c r="AB86" s="50">
        <f>IFERROR(Table2[[#This Row],[display_ratio]],Table2[[#This Row],[display ratio override]])</f>
        <v>1.0608771929824561</v>
      </c>
      <c r="AC86" s="14">
        <f>1-0.5*EXP(-Table2[[#This Row],[c_length]]*(Table2[[#This Row],[Eff. length]]))</f>
        <v>0.6323397918362581</v>
      </c>
      <c r="AD86" s="70">
        <f>Table2[[#This Row],[Coll.
(mm)]]/(Table2[[#This Row],[Coll.
(mm)]]+Table2[[#This Row],[c_penumbra]])</f>
        <v>0.91344608255771087</v>
      </c>
      <c r="AE86" s="14">
        <f t="shared" ca="1" si="7"/>
        <v>1.5298055957743402</v>
      </c>
      <c r="AF86" s="14">
        <f t="shared" si="8"/>
        <v>0.99335277821731804</v>
      </c>
      <c r="AG86" s="47" t="str">
        <f>IF(ISERROR(Table2[[#This Row],[top ratio]]),"Warning: no matching CTDI measurement","Local CTDI used")</f>
        <v>Local CTDI used</v>
      </c>
      <c r="AH86" s="32" t="str">
        <f t="shared" si="9"/>
        <v>No overlap</v>
      </c>
      <c r="AI86" s="15">
        <f ca="1">Table2[[#This Row],[klength]]*Table2[[#This Row],[kcoll]]*Table2[[#This Row],[ksize]]*Table2[[#This Row],[constant]]*Table2[[#This Row],[CTDIvol
(mGy)]]*Table2[[#This Row],[Pitch]]*Table2[[#This Row],[kkvp]]*Table2[[#This Row],[k_ctdi]]*Table2[[#This Row],[k_head]]*Table2[[#This Row],[k_bottom]]</f>
        <v>35.250629474900194</v>
      </c>
      <c r="AJ86" s="15" t="str">
        <f>IF(LEFT(Table2[[#This Row],[Overlap warning]],4)="Warn",Table2[[#This Row],[Predicted PSD]]/(SQRT(Table2[[#This Row],[kcoll]])),"")</f>
        <v/>
      </c>
    </row>
    <row r="87" spans="1:36" ht="16.5" thickTop="1" thickBot="1" x14ac:dyDescent="0.3">
      <c r="A87" s="41" t="s">
        <v>77</v>
      </c>
      <c r="B87" s="84" t="s">
        <v>167</v>
      </c>
      <c r="C87" s="16">
        <v>17.399999999999999</v>
      </c>
      <c r="D87" s="13">
        <v>120</v>
      </c>
      <c r="E87" s="16" t="s">
        <v>51</v>
      </c>
      <c r="F87" s="13">
        <v>40</v>
      </c>
      <c r="G87" s="13">
        <v>40</v>
      </c>
      <c r="H87" s="13">
        <v>16</v>
      </c>
      <c r="I87" s="13">
        <v>16</v>
      </c>
      <c r="J87" s="16">
        <v>1</v>
      </c>
      <c r="K87" s="16" t="s">
        <v>52</v>
      </c>
      <c r="L87" s="16" t="s">
        <v>81</v>
      </c>
      <c r="M87" s="55" cm="1">
        <f t="array" ref="M87">MAX(IF(Table2[[#This Row],[Filter]]=ctdi_input[Phantom],0.5,0)+IF(Table2[[#This Row],[Device]]=ctdi_input[scanner name],0.35,0)+IF(Table2[[#This Row],[kVp]]=ctdi_input[kVp],0.15,0)-0.005*ABS((Table2[[#This Row],[Coll.
(mm)]]-ctdi_input[nom. beam width])))</f>
        <v>0.85</v>
      </c>
      <c r="N87" s="69" cm="1">
        <f t="array" ref="N87">MATCH(Table2[[#This Row],[CTDI match closeness]],(IF(Table2[[#This Row],[Filter]]=ctdi_input[Phantom],0.5,0)+IF(Table2[[#This Row],[Device]]=ctdi_input[scanner name],0.35,0)+IF(Table2[[#This Row],[kVp]]=ctdi_input[kVp],0.15,0)-0.005*ABS((Table2[[#This Row],[Coll.
(mm)]]-ctdi_input[nom. beam width]))),0)</f>
        <v>7</v>
      </c>
      <c r="O87" s="69" cm="1">
        <f t="array" ref="O87">INDEX(ctdi_input[top ratio],Table2[[#This Row],[Match index]])</f>
        <v>1.2526872829502234</v>
      </c>
      <c r="P87" s="69" cm="1">
        <f t="array" ref="P87">INDEX(ctdi_input[bottom_ratio],Table2[[#This Row],[Match index]])</f>
        <v>0.8803960396039604</v>
      </c>
      <c r="Q87" s="69" cm="1">
        <f t="array" ref="Q87">INDEX(ctdi_input[display_ratio],Table2[[#This Row],[Match index]])</f>
        <v>1.0608771929824561</v>
      </c>
      <c r="R87" s="55" t="e" cm="1">
        <f t="array" ref="R87">INDEX(ctdi_input[Head Ratio],Table2[[#This Row],[Match index]])</f>
        <v>#N/A</v>
      </c>
      <c r="S87" s="69">
        <f>_xlfn.XLOOKUP($A87,Device_fits!$A$2:$A$20,Device_fits!C$2:C$20)</f>
        <v>3.7902146210943202</v>
      </c>
      <c r="T87" s="69">
        <f>_xlfn.XLOOKUP($A87,Device_fits!$A$2:$A$20,Device_fits!D$2:D$20)</f>
        <v>7.6862233545544499E-3</v>
      </c>
      <c r="U87" s="69">
        <f>_xlfn.XLOOKUP($A87,Device_fits!$A$2:$A$20,Device_fits!E$2:E$20)</f>
        <v>1.8612220991509498E-2</v>
      </c>
      <c r="V87" s="69">
        <f>_xlfn.XLOOKUP($A87,Device_fits!$A$2:$A$20,Device_fits!F$2:F$20)</f>
        <v>2.1756014018494199</v>
      </c>
      <c r="W87" s="69">
        <f>_xlfn.XLOOKUP($A87,Device_fits!$A$2:$A$20,Device_fits!G$2:G$20)</f>
        <v>2.2599999999999998</v>
      </c>
      <c r="X87" s="69">
        <f>_xlfn.XLOOKUP($A87,Device_fits!$A$2:$A$20,Device_fits!H$2:H$20)</f>
        <v>1</v>
      </c>
      <c r="Y87" s="14">
        <f t="shared" si="5"/>
        <v>40</v>
      </c>
      <c r="Z87" s="49">
        <f t="shared" si="6"/>
        <v>0.8803960396039604</v>
      </c>
      <c r="AA87" s="50">
        <f>IF(E87="head",IFERROR(1/Table2[[#This Row],[head_ratio_ctdi]],1/W87),1)</f>
        <v>1</v>
      </c>
      <c r="AB87" s="50">
        <f>IFERROR(Table2[[#This Row],[display_ratio]],Table2[[#This Row],[display ratio override]])</f>
        <v>1.0608771929824561</v>
      </c>
      <c r="AC87" s="14">
        <f>1-0.5*EXP(-Table2[[#This Row],[c_length]]*(Table2[[#This Row],[Eff. length]]))</f>
        <v>0.6323397918362581</v>
      </c>
      <c r="AD87" s="70">
        <f>Table2[[#This Row],[Coll.
(mm)]]/(Table2[[#This Row],[Coll.
(mm)]]+Table2[[#This Row],[c_penumbra]])</f>
        <v>0.91344608255771087</v>
      </c>
      <c r="AE87" s="14">
        <f t="shared" ca="1" si="7"/>
        <v>1.5298055957743402</v>
      </c>
      <c r="AF87" s="14">
        <f t="shared" si="8"/>
        <v>0.99335277821731804</v>
      </c>
      <c r="AG87" s="47" t="str">
        <f>IF(ISERROR(Table2[[#This Row],[top ratio]]),"Warning: no matching CTDI measurement","Local CTDI used")</f>
        <v>Local CTDI used</v>
      </c>
      <c r="AH87" s="32" t="str">
        <f t="shared" si="9"/>
        <v>No overlap</v>
      </c>
      <c r="AI87" s="15">
        <f ca="1">Table2[[#This Row],[klength]]*Table2[[#This Row],[kcoll]]*Table2[[#This Row],[ksize]]*Table2[[#This Row],[constant]]*Table2[[#This Row],[CTDIvol
(mGy)]]*Table2[[#This Row],[Pitch]]*Table2[[#This Row],[kkvp]]*Table2[[#This Row],[k_ctdi]]*Table2[[#This Row],[k_head]]*Table2[[#This Row],[k_bottom]]</f>
        <v>31.034514583248765</v>
      </c>
      <c r="AJ87" s="15" t="str">
        <f>IF(LEFT(Table2[[#This Row],[Overlap warning]],4)="Warn",Table2[[#This Row],[Predicted PSD]]/(SQRT(Table2[[#This Row],[kcoll]])),"")</f>
        <v/>
      </c>
    </row>
    <row r="88" spans="1:36" ht="16.5" thickTop="1" thickBot="1" x14ac:dyDescent="0.3">
      <c r="A88" s="41" t="s">
        <v>77</v>
      </c>
      <c r="B88" s="84" t="s">
        <v>106</v>
      </c>
      <c r="C88" s="16">
        <v>17.399999999999999</v>
      </c>
      <c r="D88" s="13">
        <v>120</v>
      </c>
      <c r="E88" s="16" t="s">
        <v>51</v>
      </c>
      <c r="F88" s="13">
        <v>40</v>
      </c>
      <c r="G88" s="13">
        <v>40</v>
      </c>
      <c r="H88" s="13">
        <v>16</v>
      </c>
      <c r="I88" s="13">
        <v>16</v>
      </c>
      <c r="J88" s="16">
        <v>1</v>
      </c>
      <c r="K88" s="16" t="s">
        <v>52</v>
      </c>
      <c r="L88" s="16" t="s">
        <v>80</v>
      </c>
      <c r="M88" s="55" cm="1">
        <f t="array" ref="M88">MAX(IF(Table2[[#This Row],[Filter]]=ctdi_input[Phantom],0.5,0)+IF(Table2[[#This Row],[Device]]=ctdi_input[scanner name],0.35,0)+IF(Table2[[#This Row],[kVp]]=ctdi_input[kVp],0.15,0)-0.005*ABS((Table2[[#This Row],[Coll.
(mm)]]-ctdi_input[nom. beam width])))</f>
        <v>0.85</v>
      </c>
      <c r="N88" s="69" cm="1">
        <f t="array" ref="N88">MATCH(Table2[[#This Row],[CTDI match closeness]],(IF(Table2[[#This Row],[Filter]]=ctdi_input[Phantom],0.5,0)+IF(Table2[[#This Row],[Device]]=ctdi_input[scanner name],0.35,0)+IF(Table2[[#This Row],[kVp]]=ctdi_input[kVp],0.15,0)-0.005*ABS((Table2[[#This Row],[Coll.
(mm)]]-ctdi_input[nom. beam width]))),0)</f>
        <v>7</v>
      </c>
      <c r="O88" s="69" cm="1">
        <f t="array" ref="O88">INDEX(ctdi_input[top ratio],Table2[[#This Row],[Match index]])</f>
        <v>1.2526872829502234</v>
      </c>
      <c r="P88" s="69" cm="1">
        <f t="array" ref="P88">INDEX(ctdi_input[bottom_ratio],Table2[[#This Row],[Match index]])</f>
        <v>0.8803960396039604</v>
      </c>
      <c r="Q88" s="69" cm="1">
        <f t="array" ref="Q88">INDEX(ctdi_input[display_ratio],Table2[[#This Row],[Match index]])</f>
        <v>1.0608771929824561</v>
      </c>
      <c r="R88" s="55" t="e" cm="1">
        <f t="array" ref="R88">INDEX(ctdi_input[Head Ratio],Table2[[#This Row],[Match index]])</f>
        <v>#N/A</v>
      </c>
      <c r="S88" s="69">
        <f>_xlfn.XLOOKUP($A88,Device_fits!$A$2:$A$20,Device_fits!C$2:C$20)</f>
        <v>3.7902146210943202</v>
      </c>
      <c r="T88" s="69">
        <f>_xlfn.XLOOKUP($A88,Device_fits!$A$2:$A$20,Device_fits!D$2:D$20)</f>
        <v>7.6862233545544499E-3</v>
      </c>
      <c r="U88" s="69">
        <f>_xlfn.XLOOKUP($A88,Device_fits!$A$2:$A$20,Device_fits!E$2:E$20)</f>
        <v>1.8612220991509498E-2</v>
      </c>
      <c r="V88" s="69">
        <f>_xlfn.XLOOKUP($A88,Device_fits!$A$2:$A$20,Device_fits!F$2:F$20)</f>
        <v>2.1756014018494199</v>
      </c>
      <c r="W88" s="69">
        <f>_xlfn.XLOOKUP($A88,Device_fits!$A$2:$A$20,Device_fits!G$2:G$20)</f>
        <v>2.2599999999999998</v>
      </c>
      <c r="X88" s="69">
        <f>_xlfn.XLOOKUP($A88,Device_fits!$A$2:$A$20,Device_fits!H$2:H$20)</f>
        <v>1</v>
      </c>
      <c r="Y88" s="14">
        <f t="shared" si="5"/>
        <v>40</v>
      </c>
      <c r="Z88" s="49">
        <f t="shared" si="6"/>
        <v>1</v>
      </c>
      <c r="AA88" s="50">
        <f>IF(E88="head",IFERROR(1/Table2[[#This Row],[head_ratio_ctdi]],1/W88),1)</f>
        <v>1</v>
      </c>
      <c r="AB88" s="50">
        <f>IFERROR(Table2[[#This Row],[display_ratio]],Table2[[#This Row],[display ratio override]])</f>
        <v>1.0608771929824561</v>
      </c>
      <c r="AC88" s="14">
        <f>1-0.5*EXP(-Table2[[#This Row],[c_length]]*(Table2[[#This Row],[Eff. length]]))</f>
        <v>0.6323397918362581</v>
      </c>
      <c r="AD88" s="70">
        <f>Table2[[#This Row],[Coll.
(mm)]]/(Table2[[#This Row],[Coll.
(mm)]]+Table2[[#This Row],[c_penumbra]])</f>
        <v>0.91344608255771087</v>
      </c>
      <c r="AE88" s="14">
        <f t="shared" ca="1" si="7"/>
        <v>1.5298055957743402</v>
      </c>
      <c r="AF88" s="14">
        <f t="shared" si="8"/>
        <v>0.99335277821731804</v>
      </c>
      <c r="AG88" s="47" t="str">
        <f>IF(ISERROR(Table2[[#This Row],[top ratio]]),"Warning: no matching CTDI measurement","Local CTDI used")</f>
        <v>Local CTDI used</v>
      </c>
      <c r="AH88" s="32" t="str">
        <f t="shared" si="9"/>
        <v>No overlap</v>
      </c>
      <c r="AI88" s="15">
        <f ca="1">Table2[[#This Row],[klength]]*Table2[[#This Row],[kcoll]]*Table2[[#This Row],[ksize]]*Table2[[#This Row],[constant]]*Table2[[#This Row],[CTDIvol
(mGy)]]*Table2[[#This Row],[Pitch]]*Table2[[#This Row],[kkvp]]*Table2[[#This Row],[k_ctdi]]*Table2[[#This Row],[k_head]]*Table2[[#This Row],[k_bottom]]</f>
        <v>35.250629474900194</v>
      </c>
      <c r="AJ88" s="15" t="str">
        <f>IF(LEFT(Table2[[#This Row],[Overlap warning]],4)="Warn",Table2[[#This Row],[Predicted PSD]]/(SQRT(Table2[[#This Row],[kcoll]])),"")</f>
        <v/>
      </c>
    </row>
    <row r="89" spans="1:36" ht="16.5" thickTop="1" thickBot="1" x14ac:dyDescent="0.3">
      <c r="A89" s="41" t="s">
        <v>77</v>
      </c>
      <c r="B89" s="84" t="s">
        <v>168</v>
      </c>
      <c r="C89" s="16">
        <v>17.399999999999999</v>
      </c>
      <c r="D89" s="13">
        <v>120</v>
      </c>
      <c r="E89" s="16" t="s">
        <v>51</v>
      </c>
      <c r="F89" s="13">
        <v>40</v>
      </c>
      <c r="G89" s="13">
        <v>40</v>
      </c>
      <c r="H89" s="13">
        <v>16</v>
      </c>
      <c r="I89" s="13">
        <v>16</v>
      </c>
      <c r="J89" s="16">
        <v>1</v>
      </c>
      <c r="K89" s="16" t="s">
        <v>52</v>
      </c>
      <c r="L89" s="16" t="s">
        <v>81</v>
      </c>
      <c r="M89" s="55" cm="1">
        <f t="array" ref="M89">MAX(IF(Table2[[#This Row],[Filter]]=ctdi_input[Phantom],0.5,0)+IF(Table2[[#This Row],[Device]]=ctdi_input[scanner name],0.35,0)+IF(Table2[[#This Row],[kVp]]=ctdi_input[kVp],0.15,0)-0.005*ABS((Table2[[#This Row],[Coll.
(mm)]]-ctdi_input[nom. beam width])))</f>
        <v>0.85</v>
      </c>
      <c r="N89" s="69" cm="1">
        <f t="array" ref="N89">MATCH(Table2[[#This Row],[CTDI match closeness]],(IF(Table2[[#This Row],[Filter]]=ctdi_input[Phantom],0.5,0)+IF(Table2[[#This Row],[Device]]=ctdi_input[scanner name],0.35,0)+IF(Table2[[#This Row],[kVp]]=ctdi_input[kVp],0.15,0)-0.005*ABS((Table2[[#This Row],[Coll.
(mm)]]-ctdi_input[nom. beam width]))),0)</f>
        <v>7</v>
      </c>
      <c r="O89" s="69" cm="1">
        <f t="array" ref="O89">INDEX(ctdi_input[top ratio],Table2[[#This Row],[Match index]])</f>
        <v>1.2526872829502234</v>
      </c>
      <c r="P89" s="69" cm="1">
        <f t="array" ref="P89">INDEX(ctdi_input[bottom_ratio],Table2[[#This Row],[Match index]])</f>
        <v>0.8803960396039604</v>
      </c>
      <c r="Q89" s="69" cm="1">
        <f t="array" ref="Q89">INDEX(ctdi_input[display_ratio],Table2[[#This Row],[Match index]])</f>
        <v>1.0608771929824561</v>
      </c>
      <c r="R89" s="55" t="e" cm="1">
        <f t="array" ref="R89">INDEX(ctdi_input[Head Ratio],Table2[[#This Row],[Match index]])</f>
        <v>#N/A</v>
      </c>
      <c r="S89" s="69">
        <f>_xlfn.XLOOKUP($A89,Device_fits!$A$2:$A$20,Device_fits!C$2:C$20)</f>
        <v>3.7902146210943202</v>
      </c>
      <c r="T89" s="69">
        <f>_xlfn.XLOOKUP($A89,Device_fits!$A$2:$A$20,Device_fits!D$2:D$20)</f>
        <v>7.6862233545544499E-3</v>
      </c>
      <c r="U89" s="69">
        <f>_xlfn.XLOOKUP($A89,Device_fits!$A$2:$A$20,Device_fits!E$2:E$20)</f>
        <v>1.8612220991509498E-2</v>
      </c>
      <c r="V89" s="69">
        <f>_xlfn.XLOOKUP($A89,Device_fits!$A$2:$A$20,Device_fits!F$2:F$20)</f>
        <v>2.1756014018494199</v>
      </c>
      <c r="W89" s="69">
        <f>_xlfn.XLOOKUP($A89,Device_fits!$A$2:$A$20,Device_fits!G$2:G$20)</f>
        <v>2.2599999999999998</v>
      </c>
      <c r="X89" s="69">
        <f>_xlfn.XLOOKUP($A89,Device_fits!$A$2:$A$20,Device_fits!H$2:H$20)</f>
        <v>1</v>
      </c>
      <c r="Y89" s="14">
        <f t="shared" si="5"/>
        <v>40</v>
      </c>
      <c r="Z89" s="49">
        <f t="shared" si="6"/>
        <v>0.8803960396039604</v>
      </c>
      <c r="AA89" s="50">
        <f>IF(E89="head",IFERROR(1/Table2[[#This Row],[head_ratio_ctdi]],1/W89),1)</f>
        <v>1</v>
      </c>
      <c r="AB89" s="50">
        <f>IFERROR(Table2[[#This Row],[display_ratio]],Table2[[#This Row],[display ratio override]])</f>
        <v>1.0608771929824561</v>
      </c>
      <c r="AC89" s="14">
        <f>1-0.5*EXP(-Table2[[#This Row],[c_length]]*(Table2[[#This Row],[Eff. length]]))</f>
        <v>0.6323397918362581</v>
      </c>
      <c r="AD89" s="70">
        <f>Table2[[#This Row],[Coll.
(mm)]]/(Table2[[#This Row],[Coll.
(mm)]]+Table2[[#This Row],[c_penumbra]])</f>
        <v>0.91344608255771087</v>
      </c>
      <c r="AE89" s="14">
        <f t="shared" ca="1" si="7"/>
        <v>1.5298055957743402</v>
      </c>
      <c r="AF89" s="14">
        <f t="shared" si="8"/>
        <v>0.99335277821731804</v>
      </c>
      <c r="AG89" s="47" t="str">
        <f>IF(ISERROR(Table2[[#This Row],[top ratio]]),"Warning: no matching CTDI measurement","Local CTDI used")</f>
        <v>Local CTDI used</v>
      </c>
      <c r="AH89" s="32" t="str">
        <f t="shared" si="9"/>
        <v>No overlap</v>
      </c>
      <c r="AI89" s="15">
        <f ca="1">Table2[[#This Row],[klength]]*Table2[[#This Row],[kcoll]]*Table2[[#This Row],[ksize]]*Table2[[#This Row],[constant]]*Table2[[#This Row],[CTDIvol
(mGy)]]*Table2[[#This Row],[Pitch]]*Table2[[#This Row],[kkvp]]*Table2[[#This Row],[k_ctdi]]*Table2[[#This Row],[k_head]]*Table2[[#This Row],[k_bottom]]</f>
        <v>31.034514583248765</v>
      </c>
      <c r="AJ89" s="15" t="str">
        <f>IF(LEFT(Table2[[#This Row],[Overlap warning]],4)="Warn",Table2[[#This Row],[Predicted PSD]]/(SQRT(Table2[[#This Row],[kcoll]])),"")</f>
        <v/>
      </c>
    </row>
    <row r="90" spans="1:36" ht="16.5" thickTop="1" thickBot="1" x14ac:dyDescent="0.3">
      <c r="A90" s="41" t="s">
        <v>77</v>
      </c>
      <c r="B90" s="84" t="s">
        <v>169</v>
      </c>
      <c r="C90" s="16">
        <v>17.399999999999999</v>
      </c>
      <c r="D90" s="13">
        <v>120</v>
      </c>
      <c r="E90" s="16" t="s">
        <v>51</v>
      </c>
      <c r="F90" s="13">
        <v>40</v>
      </c>
      <c r="G90" s="13">
        <v>40</v>
      </c>
      <c r="H90" s="13">
        <v>20</v>
      </c>
      <c r="I90" s="13">
        <v>20</v>
      </c>
      <c r="J90" s="16">
        <v>1</v>
      </c>
      <c r="K90" s="16" t="s">
        <v>52</v>
      </c>
      <c r="L90" s="16" t="s">
        <v>80</v>
      </c>
      <c r="M90" s="55" cm="1">
        <f t="array" ref="M90">MAX(IF(Table2[[#This Row],[Filter]]=ctdi_input[Phantom],0.5,0)+IF(Table2[[#This Row],[Device]]=ctdi_input[scanner name],0.35,0)+IF(Table2[[#This Row],[kVp]]=ctdi_input[kVp],0.15,0)-0.005*ABS((Table2[[#This Row],[Coll.
(mm)]]-ctdi_input[nom. beam width])))</f>
        <v>0.85</v>
      </c>
      <c r="N90" s="69" cm="1">
        <f t="array" ref="N90">MATCH(Table2[[#This Row],[CTDI match closeness]],(IF(Table2[[#This Row],[Filter]]=ctdi_input[Phantom],0.5,0)+IF(Table2[[#This Row],[Device]]=ctdi_input[scanner name],0.35,0)+IF(Table2[[#This Row],[kVp]]=ctdi_input[kVp],0.15,0)-0.005*ABS((Table2[[#This Row],[Coll.
(mm)]]-ctdi_input[nom. beam width]))),0)</f>
        <v>7</v>
      </c>
      <c r="O90" s="69" cm="1">
        <f t="array" ref="O90">INDEX(ctdi_input[top ratio],Table2[[#This Row],[Match index]])</f>
        <v>1.2526872829502234</v>
      </c>
      <c r="P90" s="69" cm="1">
        <f t="array" ref="P90">INDEX(ctdi_input[bottom_ratio],Table2[[#This Row],[Match index]])</f>
        <v>0.8803960396039604</v>
      </c>
      <c r="Q90" s="69" cm="1">
        <f t="array" ref="Q90">INDEX(ctdi_input[display_ratio],Table2[[#This Row],[Match index]])</f>
        <v>1.0608771929824561</v>
      </c>
      <c r="R90" s="55" t="e" cm="1">
        <f t="array" ref="R90">INDEX(ctdi_input[Head Ratio],Table2[[#This Row],[Match index]])</f>
        <v>#N/A</v>
      </c>
      <c r="S90" s="69">
        <f>_xlfn.XLOOKUP($A90,Device_fits!$A$2:$A$20,Device_fits!C$2:C$20)</f>
        <v>3.7902146210943202</v>
      </c>
      <c r="T90" s="69">
        <f>_xlfn.XLOOKUP($A90,Device_fits!$A$2:$A$20,Device_fits!D$2:D$20)</f>
        <v>7.6862233545544499E-3</v>
      </c>
      <c r="U90" s="69">
        <f>_xlfn.XLOOKUP($A90,Device_fits!$A$2:$A$20,Device_fits!E$2:E$20)</f>
        <v>1.8612220991509498E-2</v>
      </c>
      <c r="V90" s="69">
        <f>_xlfn.XLOOKUP($A90,Device_fits!$A$2:$A$20,Device_fits!F$2:F$20)</f>
        <v>2.1756014018494199</v>
      </c>
      <c r="W90" s="69">
        <f>_xlfn.XLOOKUP($A90,Device_fits!$A$2:$A$20,Device_fits!G$2:G$20)</f>
        <v>2.2599999999999998</v>
      </c>
      <c r="X90" s="69">
        <f>_xlfn.XLOOKUP($A90,Device_fits!$A$2:$A$20,Device_fits!H$2:H$20)</f>
        <v>1</v>
      </c>
      <c r="Y90" s="14">
        <f t="shared" si="5"/>
        <v>40</v>
      </c>
      <c r="Z90" s="49">
        <f t="shared" si="6"/>
        <v>1</v>
      </c>
      <c r="AA90" s="50">
        <f>IF(E90="head",IFERROR(1/Table2[[#This Row],[head_ratio_ctdi]],1/W90),1)</f>
        <v>1</v>
      </c>
      <c r="AB90" s="50">
        <f>IFERROR(Table2[[#This Row],[display_ratio]],Table2[[#This Row],[display ratio override]])</f>
        <v>1.0608771929824561</v>
      </c>
      <c r="AC90" s="14">
        <f>1-0.5*EXP(-Table2[[#This Row],[c_length]]*(Table2[[#This Row],[Eff. length]]))</f>
        <v>0.6323397918362581</v>
      </c>
      <c r="AD90" s="70">
        <f>Table2[[#This Row],[Coll.
(mm)]]/(Table2[[#This Row],[Coll.
(mm)]]+Table2[[#This Row],[c_penumbra]])</f>
        <v>0.91344608255771087</v>
      </c>
      <c r="AE90" s="14">
        <f t="shared" ca="1" si="7"/>
        <v>1.39182867576446</v>
      </c>
      <c r="AF90" s="14">
        <f t="shared" si="8"/>
        <v>0.99335277821731804</v>
      </c>
      <c r="AG90" s="47" t="str">
        <f>IF(ISERROR(Table2[[#This Row],[top ratio]]),"Warning: no matching CTDI measurement","Local CTDI used")</f>
        <v>Local CTDI used</v>
      </c>
      <c r="AH90" s="32" t="str">
        <f t="shared" si="9"/>
        <v>No overlap</v>
      </c>
      <c r="AI90" s="15">
        <f ca="1">Table2[[#This Row],[klength]]*Table2[[#This Row],[kcoll]]*Table2[[#This Row],[ksize]]*Table2[[#This Row],[constant]]*Table2[[#This Row],[CTDIvol
(mGy)]]*Table2[[#This Row],[Pitch]]*Table2[[#This Row],[kkvp]]*Table2[[#This Row],[k_ctdi]]*Table2[[#This Row],[k_head]]*Table2[[#This Row],[k_bottom]]</f>
        <v>32.071288716315543</v>
      </c>
      <c r="AJ90" s="15" t="str">
        <f>IF(LEFT(Table2[[#This Row],[Overlap warning]],4)="Warn",Table2[[#This Row],[Predicted PSD]]/(SQRT(Table2[[#This Row],[kcoll]])),"")</f>
        <v/>
      </c>
    </row>
    <row r="91" spans="1:36" ht="16.5" thickTop="1" thickBot="1" x14ac:dyDescent="0.3">
      <c r="A91" s="41" t="s">
        <v>77</v>
      </c>
      <c r="B91" s="84" t="s">
        <v>170</v>
      </c>
      <c r="C91" s="16">
        <v>17.399999999999999</v>
      </c>
      <c r="D91" s="13">
        <v>120</v>
      </c>
      <c r="E91" s="16" t="s">
        <v>51</v>
      </c>
      <c r="F91" s="13">
        <v>40</v>
      </c>
      <c r="G91" s="13">
        <v>40</v>
      </c>
      <c r="H91" s="13">
        <v>20</v>
      </c>
      <c r="I91" s="13">
        <v>20</v>
      </c>
      <c r="J91" s="16">
        <v>1</v>
      </c>
      <c r="K91" s="16" t="s">
        <v>52</v>
      </c>
      <c r="L91" s="16" t="s">
        <v>81</v>
      </c>
      <c r="M91" s="55" cm="1">
        <f t="array" ref="M91">MAX(IF(Table2[[#This Row],[Filter]]=ctdi_input[Phantom],0.5,0)+IF(Table2[[#This Row],[Device]]=ctdi_input[scanner name],0.35,0)+IF(Table2[[#This Row],[kVp]]=ctdi_input[kVp],0.15,0)-0.005*ABS((Table2[[#This Row],[Coll.
(mm)]]-ctdi_input[nom. beam width])))</f>
        <v>0.85</v>
      </c>
      <c r="N91" s="69" cm="1">
        <f t="array" ref="N91">MATCH(Table2[[#This Row],[CTDI match closeness]],(IF(Table2[[#This Row],[Filter]]=ctdi_input[Phantom],0.5,0)+IF(Table2[[#This Row],[Device]]=ctdi_input[scanner name],0.35,0)+IF(Table2[[#This Row],[kVp]]=ctdi_input[kVp],0.15,0)-0.005*ABS((Table2[[#This Row],[Coll.
(mm)]]-ctdi_input[nom. beam width]))),0)</f>
        <v>7</v>
      </c>
      <c r="O91" s="69" cm="1">
        <f t="array" ref="O91">INDEX(ctdi_input[top ratio],Table2[[#This Row],[Match index]])</f>
        <v>1.2526872829502234</v>
      </c>
      <c r="P91" s="69" cm="1">
        <f t="array" ref="P91">INDEX(ctdi_input[bottom_ratio],Table2[[#This Row],[Match index]])</f>
        <v>0.8803960396039604</v>
      </c>
      <c r="Q91" s="69" cm="1">
        <f t="array" ref="Q91">INDEX(ctdi_input[display_ratio],Table2[[#This Row],[Match index]])</f>
        <v>1.0608771929824561</v>
      </c>
      <c r="R91" s="55" t="e" cm="1">
        <f t="array" ref="R91">INDEX(ctdi_input[Head Ratio],Table2[[#This Row],[Match index]])</f>
        <v>#N/A</v>
      </c>
      <c r="S91" s="69">
        <f>_xlfn.XLOOKUP($A91,Device_fits!$A$2:$A$20,Device_fits!C$2:C$20)</f>
        <v>3.7902146210943202</v>
      </c>
      <c r="T91" s="69">
        <f>_xlfn.XLOOKUP($A91,Device_fits!$A$2:$A$20,Device_fits!D$2:D$20)</f>
        <v>7.6862233545544499E-3</v>
      </c>
      <c r="U91" s="69">
        <f>_xlfn.XLOOKUP($A91,Device_fits!$A$2:$A$20,Device_fits!E$2:E$20)</f>
        <v>1.8612220991509498E-2</v>
      </c>
      <c r="V91" s="69">
        <f>_xlfn.XLOOKUP($A91,Device_fits!$A$2:$A$20,Device_fits!F$2:F$20)</f>
        <v>2.1756014018494199</v>
      </c>
      <c r="W91" s="69">
        <f>_xlfn.XLOOKUP($A91,Device_fits!$A$2:$A$20,Device_fits!G$2:G$20)</f>
        <v>2.2599999999999998</v>
      </c>
      <c r="X91" s="69">
        <f>_xlfn.XLOOKUP($A91,Device_fits!$A$2:$A$20,Device_fits!H$2:H$20)</f>
        <v>1</v>
      </c>
      <c r="Y91" s="14">
        <f t="shared" si="5"/>
        <v>40</v>
      </c>
      <c r="Z91" s="49">
        <f t="shared" si="6"/>
        <v>0.8803960396039604</v>
      </c>
      <c r="AA91" s="50">
        <f>IF(E91="head",IFERROR(1/Table2[[#This Row],[head_ratio_ctdi]],1/W91),1)</f>
        <v>1</v>
      </c>
      <c r="AB91" s="50">
        <f>IFERROR(Table2[[#This Row],[display_ratio]],Table2[[#This Row],[display ratio override]])</f>
        <v>1.0608771929824561</v>
      </c>
      <c r="AC91" s="14">
        <f>1-0.5*EXP(-Table2[[#This Row],[c_length]]*(Table2[[#This Row],[Eff. length]]))</f>
        <v>0.6323397918362581</v>
      </c>
      <c r="AD91" s="70">
        <f>Table2[[#This Row],[Coll.
(mm)]]/(Table2[[#This Row],[Coll.
(mm)]]+Table2[[#This Row],[c_penumbra]])</f>
        <v>0.91344608255771087</v>
      </c>
      <c r="AE91" s="14">
        <f t="shared" ca="1" si="7"/>
        <v>1.39182867576446</v>
      </c>
      <c r="AF91" s="14">
        <f t="shared" si="8"/>
        <v>0.99335277821731804</v>
      </c>
      <c r="AG91" s="47" t="str">
        <f>IF(ISERROR(Table2[[#This Row],[top ratio]]),"Warning: no matching CTDI measurement","Local CTDI used")</f>
        <v>Local CTDI used</v>
      </c>
      <c r="AH91" s="32" t="str">
        <f t="shared" si="9"/>
        <v>No overlap</v>
      </c>
      <c r="AI91" s="15">
        <f ca="1">Table2[[#This Row],[klength]]*Table2[[#This Row],[kcoll]]*Table2[[#This Row],[ksize]]*Table2[[#This Row],[constant]]*Table2[[#This Row],[CTDIvol
(mGy)]]*Table2[[#This Row],[Pitch]]*Table2[[#This Row],[kkvp]]*Table2[[#This Row],[k_ctdi]]*Table2[[#This Row],[k_head]]*Table2[[#This Row],[k_bottom]]</f>
        <v>28.235435570839385</v>
      </c>
      <c r="AJ91" s="15" t="str">
        <f>IF(LEFT(Table2[[#This Row],[Overlap warning]],4)="Warn",Table2[[#This Row],[Predicted PSD]]/(SQRT(Table2[[#This Row],[kcoll]])),"")</f>
        <v/>
      </c>
    </row>
    <row r="92" spans="1:36" ht="16.5" thickTop="1" thickBot="1" x14ac:dyDescent="0.3">
      <c r="A92" s="41" t="s">
        <v>77</v>
      </c>
      <c r="B92" s="84" t="s">
        <v>171</v>
      </c>
      <c r="C92" s="16">
        <v>18.62</v>
      </c>
      <c r="D92" s="13">
        <v>120</v>
      </c>
      <c r="E92" s="16" t="s">
        <v>51</v>
      </c>
      <c r="F92" s="13">
        <v>20</v>
      </c>
      <c r="G92" s="13">
        <v>120</v>
      </c>
      <c r="H92" s="13">
        <v>20</v>
      </c>
      <c r="I92" s="13">
        <v>20</v>
      </c>
      <c r="J92" s="16">
        <v>1</v>
      </c>
      <c r="K92" s="16" t="s">
        <v>52</v>
      </c>
      <c r="L92" s="16" t="s">
        <v>80</v>
      </c>
      <c r="M92" s="55" cm="1">
        <f t="array" ref="M92">MAX(IF(Table2[[#This Row],[Filter]]=ctdi_input[Phantom],0.5,0)+IF(Table2[[#This Row],[Device]]=ctdi_input[scanner name],0.35,0)+IF(Table2[[#This Row],[kVp]]=ctdi_input[kVp],0.15,0)-0.005*ABS((Table2[[#This Row],[Coll.
(mm)]]-ctdi_input[nom. beam width])))</f>
        <v>0.95</v>
      </c>
      <c r="N92" s="69" cm="1">
        <f t="array" ref="N92">MATCH(Table2[[#This Row],[CTDI match closeness]],(IF(Table2[[#This Row],[Filter]]=ctdi_input[Phantom],0.5,0)+IF(Table2[[#This Row],[Device]]=ctdi_input[scanner name],0.35,0)+IF(Table2[[#This Row],[kVp]]=ctdi_input[kVp],0.15,0)-0.005*ABS((Table2[[#This Row],[Coll.
(mm)]]-ctdi_input[nom. beam width]))),0)</f>
        <v>7</v>
      </c>
      <c r="O92" s="69" cm="1">
        <f t="array" ref="O92">INDEX(ctdi_input[top ratio],Table2[[#This Row],[Match index]])</f>
        <v>1.2526872829502234</v>
      </c>
      <c r="P92" s="69" cm="1">
        <f t="array" ref="P92">INDEX(ctdi_input[bottom_ratio],Table2[[#This Row],[Match index]])</f>
        <v>0.8803960396039604</v>
      </c>
      <c r="Q92" s="69" cm="1">
        <f t="array" ref="Q92">INDEX(ctdi_input[display_ratio],Table2[[#This Row],[Match index]])</f>
        <v>1.0608771929824561</v>
      </c>
      <c r="R92" s="55" t="e" cm="1">
        <f t="array" ref="R92">INDEX(ctdi_input[Head Ratio],Table2[[#This Row],[Match index]])</f>
        <v>#N/A</v>
      </c>
      <c r="S92" s="69">
        <f>_xlfn.XLOOKUP($A92,Device_fits!$A$2:$A$20,Device_fits!C$2:C$20)</f>
        <v>3.7902146210943202</v>
      </c>
      <c r="T92" s="69">
        <f>_xlfn.XLOOKUP($A92,Device_fits!$A$2:$A$20,Device_fits!D$2:D$20)</f>
        <v>7.6862233545544499E-3</v>
      </c>
      <c r="U92" s="69">
        <f>_xlfn.XLOOKUP($A92,Device_fits!$A$2:$A$20,Device_fits!E$2:E$20)</f>
        <v>1.8612220991509498E-2</v>
      </c>
      <c r="V92" s="69">
        <f>_xlfn.XLOOKUP($A92,Device_fits!$A$2:$A$20,Device_fits!F$2:F$20)</f>
        <v>2.1756014018494199</v>
      </c>
      <c r="W92" s="69">
        <f>_xlfn.XLOOKUP($A92,Device_fits!$A$2:$A$20,Device_fits!G$2:G$20)</f>
        <v>2.2599999999999998</v>
      </c>
      <c r="X92" s="69">
        <f>_xlfn.XLOOKUP($A92,Device_fits!$A$2:$A$20,Device_fits!H$2:H$20)</f>
        <v>1</v>
      </c>
      <c r="Y92" s="14">
        <f t="shared" si="5"/>
        <v>120</v>
      </c>
      <c r="Z92" s="49">
        <f t="shared" si="6"/>
        <v>1</v>
      </c>
      <c r="AA92" s="50">
        <f>IF(E92="head",IFERROR(1/Table2[[#This Row],[head_ratio_ctdi]],1/W92),1)</f>
        <v>1</v>
      </c>
      <c r="AB92" s="50">
        <f>IFERROR(Table2[[#This Row],[display_ratio]],Table2[[#This Row],[display ratio override]])</f>
        <v>1.0608771929824561</v>
      </c>
      <c r="AC92" s="14">
        <f>1-0.5*EXP(-Table2[[#This Row],[c_length]]*(Table2[[#This Row],[Eff. length]]))</f>
        <v>0.80120755392782772</v>
      </c>
      <c r="AD92" s="70">
        <f>Table2[[#This Row],[Coll.
(mm)]]/(Table2[[#This Row],[Coll.
(mm)]]+Table2[[#This Row],[c_penumbra]])</f>
        <v>0.8406817810826468</v>
      </c>
      <c r="AE92" s="14">
        <f t="shared" ca="1" si="7"/>
        <v>1.39182867576446</v>
      </c>
      <c r="AF92" s="14">
        <f t="shared" si="8"/>
        <v>0.99335277821731804</v>
      </c>
      <c r="AG92" s="47" t="str">
        <f>IF(ISERROR(Table2[[#This Row],[top ratio]]),"Warning: no matching CTDI measurement","Local CTDI used")</f>
        <v>Local CTDI used</v>
      </c>
      <c r="AH92" s="32" t="str">
        <f t="shared" si="9"/>
        <v>No overlap</v>
      </c>
      <c r="AI92" s="15">
        <f ca="1">Table2[[#This Row],[klength]]*Table2[[#This Row],[kcoll]]*Table2[[#This Row],[ksize]]*Table2[[#This Row],[constant]]*Table2[[#This Row],[CTDIvol
(mGy)]]*Table2[[#This Row],[Pitch]]*Table2[[#This Row],[kkvp]]*Table2[[#This Row],[k_ctdi]]*Table2[[#This Row],[k_head]]*Table2[[#This Row],[k_bottom]]</f>
        <v>40.021197677094563</v>
      </c>
      <c r="AJ92" s="15" t="str">
        <f>IF(LEFT(Table2[[#This Row],[Overlap warning]],4)="Warn",Table2[[#This Row],[Predicted PSD]]/(SQRT(Table2[[#This Row],[kcoll]])),"")</f>
        <v/>
      </c>
    </row>
    <row r="93" spans="1:36" ht="16.5" thickTop="1" thickBot="1" x14ac:dyDescent="0.3">
      <c r="A93" s="41" t="s">
        <v>77</v>
      </c>
      <c r="B93" s="84" t="s">
        <v>172</v>
      </c>
      <c r="C93" s="16">
        <v>18.62</v>
      </c>
      <c r="D93" s="13">
        <v>120</v>
      </c>
      <c r="E93" s="16" t="s">
        <v>51</v>
      </c>
      <c r="F93" s="13">
        <v>40</v>
      </c>
      <c r="G93" s="13">
        <v>40</v>
      </c>
      <c r="H93" s="13">
        <v>40</v>
      </c>
      <c r="I93" s="13">
        <v>40</v>
      </c>
      <c r="J93" s="16">
        <v>1</v>
      </c>
      <c r="K93" s="16" t="s">
        <v>52</v>
      </c>
      <c r="L93" s="16" t="s">
        <v>80</v>
      </c>
      <c r="M93" s="55" cm="1">
        <f t="array" ref="M93">MAX(IF(Table2[[#This Row],[Filter]]=ctdi_input[Phantom],0.5,0)+IF(Table2[[#This Row],[Device]]=ctdi_input[scanner name],0.35,0)+IF(Table2[[#This Row],[kVp]]=ctdi_input[kVp],0.15,0)-0.005*ABS((Table2[[#This Row],[Coll.
(mm)]]-ctdi_input[nom. beam width])))</f>
        <v>0.85</v>
      </c>
      <c r="N93" s="69" cm="1">
        <f t="array" ref="N93">MATCH(Table2[[#This Row],[CTDI match closeness]],(IF(Table2[[#This Row],[Filter]]=ctdi_input[Phantom],0.5,0)+IF(Table2[[#This Row],[Device]]=ctdi_input[scanner name],0.35,0)+IF(Table2[[#This Row],[kVp]]=ctdi_input[kVp],0.15,0)-0.005*ABS((Table2[[#This Row],[Coll.
(mm)]]-ctdi_input[nom. beam width]))),0)</f>
        <v>7</v>
      </c>
      <c r="O93" s="69" cm="1">
        <f t="array" ref="O93">INDEX(ctdi_input[top ratio],Table2[[#This Row],[Match index]])</f>
        <v>1.2526872829502234</v>
      </c>
      <c r="P93" s="69" cm="1">
        <f t="array" ref="P93">INDEX(ctdi_input[bottom_ratio],Table2[[#This Row],[Match index]])</f>
        <v>0.8803960396039604</v>
      </c>
      <c r="Q93" s="69" cm="1">
        <f t="array" ref="Q93">INDEX(ctdi_input[display_ratio],Table2[[#This Row],[Match index]])</f>
        <v>1.0608771929824561</v>
      </c>
      <c r="R93" s="55" t="e" cm="1">
        <f t="array" ref="R93">INDEX(ctdi_input[Head Ratio],Table2[[#This Row],[Match index]])</f>
        <v>#N/A</v>
      </c>
      <c r="S93" s="69">
        <f>_xlfn.XLOOKUP($A93,Device_fits!$A$2:$A$20,Device_fits!C$2:C$20)</f>
        <v>3.7902146210943202</v>
      </c>
      <c r="T93" s="69">
        <f>_xlfn.XLOOKUP($A93,Device_fits!$A$2:$A$20,Device_fits!D$2:D$20)</f>
        <v>7.6862233545544499E-3</v>
      </c>
      <c r="U93" s="69">
        <f>_xlfn.XLOOKUP($A93,Device_fits!$A$2:$A$20,Device_fits!E$2:E$20)</f>
        <v>1.8612220991509498E-2</v>
      </c>
      <c r="V93" s="69">
        <f>_xlfn.XLOOKUP($A93,Device_fits!$A$2:$A$20,Device_fits!F$2:F$20)</f>
        <v>2.1756014018494199</v>
      </c>
      <c r="W93" s="69">
        <f>_xlfn.XLOOKUP($A93,Device_fits!$A$2:$A$20,Device_fits!G$2:G$20)</f>
        <v>2.2599999999999998</v>
      </c>
      <c r="X93" s="69">
        <f>_xlfn.XLOOKUP($A93,Device_fits!$A$2:$A$20,Device_fits!H$2:H$20)</f>
        <v>1</v>
      </c>
      <c r="Y93" s="14">
        <f t="shared" si="5"/>
        <v>40</v>
      </c>
      <c r="Z93" s="49">
        <f t="shared" si="6"/>
        <v>1</v>
      </c>
      <c r="AA93" s="50">
        <f>IF(E93="head",IFERROR(1/Table2[[#This Row],[head_ratio_ctdi]],1/W93),1)</f>
        <v>1</v>
      </c>
      <c r="AB93" s="50">
        <f>IFERROR(Table2[[#This Row],[display_ratio]],Table2[[#This Row],[display ratio override]])</f>
        <v>1.0608771929824561</v>
      </c>
      <c r="AC93" s="14">
        <f>1-0.5*EXP(-Table2[[#This Row],[c_length]]*(Table2[[#This Row],[Eff. length]]))</f>
        <v>0.6323397918362581</v>
      </c>
      <c r="AD93" s="70">
        <f>Table2[[#This Row],[Coll.
(mm)]]/(Table2[[#This Row],[Coll.
(mm)]]+Table2[[#This Row],[c_penumbra]])</f>
        <v>0.91344608255771087</v>
      </c>
      <c r="AE93" s="14">
        <f t="shared" ca="1" si="7"/>
        <v>0.88017832219086811</v>
      </c>
      <c r="AF93" s="14">
        <f t="shared" si="8"/>
        <v>0.99335277821731804</v>
      </c>
      <c r="AG93" s="47" t="str">
        <f>IF(ISERROR(Table2[[#This Row],[top ratio]]),"Warning: no matching CTDI measurement","Local CTDI used")</f>
        <v>Local CTDI used</v>
      </c>
      <c r="AH93" s="32" t="str">
        <f t="shared" si="9"/>
        <v>No overlap</v>
      </c>
      <c r="AI93" s="15">
        <f ca="1">Table2[[#This Row],[klength]]*Table2[[#This Row],[kcoll]]*Table2[[#This Row],[ksize]]*Table2[[#This Row],[constant]]*Table2[[#This Row],[CTDIvol
(mGy)]]*Table2[[#This Row],[Pitch]]*Table2[[#This Row],[kkvp]]*Table2[[#This Row],[k_ctdi]]*Table2[[#This Row],[k_head]]*Table2[[#This Row],[k_bottom]]</f>
        <v>21.703597565636144</v>
      </c>
      <c r="AJ93" s="15" t="str">
        <f>IF(LEFT(Table2[[#This Row],[Overlap warning]],4)="Warn",Table2[[#This Row],[Predicted PSD]]/(SQRT(Table2[[#This Row],[kcoll]])),"")</f>
        <v/>
      </c>
    </row>
    <row r="94" spans="1:36" ht="16.5" thickTop="1" thickBot="1" x14ac:dyDescent="0.3">
      <c r="A94" s="41" t="s">
        <v>77</v>
      </c>
      <c r="B94" s="84" t="s">
        <v>173</v>
      </c>
      <c r="C94" s="16">
        <v>18.62</v>
      </c>
      <c r="D94" s="13">
        <v>120</v>
      </c>
      <c r="E94" s="16" t="s">
        <v>51</v>
      </c>
      <c r="F94" s="13">
        <v>40</v>
      </c>
      <c r="G94" s="13">
        <v>40</v>
      </c>
      <c r="H94" s="13">
        <v>40</v>
      </c>
      <c r="I94" s="13">
        <v>40</v>
      </c>
      <c r="J94" s="16">
        <v>1</v>
      </c>
      <c r="K94" s="16" t="s">
        <v>52</v>
      </c>
      <c r="L94" s="16" t="s">
        <v>81</v>
      </c>
      <c r="M94" s="55" cm="1">
        <f t="array" ref="M94">MAX(IF(Table2[[#This Row],[Filter]]=ctdi_input[Phantom],0.5,0)+IF(Table2[[#This Row],[Device]]=ctdi_input[scanner name],0.35,0)+IF(Table2[[#This Row],[kVp]]=ctdi_input[kVp],0.15,0)-0.005*ABS((Table2[[#This Row],[Coll.
(mm)]]-ctdi_input[nom. beam width])))</f>
        <v>0.85</v>
      </c>
      <c r="N94" s="69" cm="1">
        <f t="array" ref="N94">MATCH(Table2[[#This Row],[CTDI match closeness]],(IF(Table2[[#This Row],[Filter]]=ctdi_input[Phantom],0.5,0)+IF(Table2[[#This Row],[Device]]=ctdi_input[scanner name],0.35,0)+IF(Table2[[#This Row],[kVp]]=ctdi_input[kVp],0.15,0)-0.005*ABS((Table2[[#This Row],[Coll.
(mm)]]-ctdi_input[nom. beam width]))),0)</f>
        <v>7</v>
      </c>
      <c r="O94" s="69" cm="1">
        <f t="array" ref="O94">INDEX(ctdi_input[top ratio],Table2[[#This Row],[Match index]])</f>
        <v>1.2526872829502234</v>
      </c>
      <c r="P94" s="69" cm="1">
        <f t="array" ref="P94">INDEX(ctdi_input[bottom_ratio],Table2[[#This Row],[Match index]])</f>
        <v>0.8803960396039604</v>
      </c>
      <c r="Q94" s="69" cm="1">
        <f t="array" ref="Q94">INDEX(ctdi_input[display_ratio],Table2[[#This Row],[Match index]])</f>
        <v>1.0608771929824561</v>
      </c>
      <c r="R94" s="55" t="e" cm="1">
        <f t="array" ref="R94">INDEX(ctdi_input[Head Ratio],Table2[[#This Row],[Match index]])</f>
        <v>#N/A</v>
      </c>
      <c r="S94" s="69">
        <f>_xlfn.XLOOKUP($A94,Device_fits!$A$2:$A$20,Device_fits!C$2:C$20)</f>
        <v>3.7902146210943202</v>
      </c>
      <c r="T94" s="69">
        <f>_xlfn.XLOOKUP($A94,Device_fits!$A$2:$A$20,Device_fits!D$2:D$20)</f>
        <v>7.6862233545544499E-3</v>
      </c>
      <c r="U94" s="69">
        <f>_xlfn.XLOOKUP($A94,Device_fits!$A$2:$A$20,Device_fits!E$2:E$20)</f>
        <v>1.8612220991509498E-2</v>
      </c>
      <c r="V94" s="69">
        <f>_xlfn.XLOOKUP($A94,Device_fits!$A$2:$A$20,Device_fits!F$2:F$20)</f>
        <v>2.1756014018494199</v>
      </c>
      <c r="W94" s="69">
        <f>_xlfn.XLOOKUP($A94,Device_fits!$A$2:$A$20,Device_fits!G$2:G$20)</f>
        <v>2.2599999999999998</v>
      </c>
      <c r="X94" s="69">
        <f>_xlfn.XLOOKUP($A94,Device_fits!$A$2:$A$20,Device_fits!H$2:H$20)</f>
        <v>1</v>
      </c>
      <c r="Y94" s="14">
        <f t="shared" si="5"/>
        <v>40</v>
      </c>
      <c r="Z94" s="49">
        <f t="shared" si="6"/>
        <v>0.8803960396039604</v>
      </c>
      <c r="AA94" s="50">
        <f>IF(E94="head",IFERROR(1/Table2[[#This Row],[head_ratio_ctdi]],1/W94),1)</f>
        <v>1</v>
      </c>
      <c r="AB94" s="50">
        <f>IFERROR(Table2[[#This Row],[display_ratio]],Table2[[#This Row],[display ratio override]])</f>
        <v>1.0608771929824561</v>
      </c>
      <c r="AC94" s="14">
        <f>1-0.5*EXP(-Table2[[#This Row],[c_length]]*(Table2[[#This Row],[Eff. length]]))</f>
        <v>0.6323397918362581</v>
      </c>
      <c r="AD94" s="70">
        <f>Table2[[#This Row],[Coll.
(mm)]]/(Table2[[#This Row],[Coll.
(mm)]]+Table2[[#This Row],[c_penumbra]])</f>
        <v>0.91344608255771087</v>
      </c>
      <c r="AE94" s="14">
        <f t="shared" ca="1" si="7"/>
        <v>0.88017832219086811</v>
      </c>
      <c r="AF94" s="14">
        <f t="shared" si="8"/>
        <v>0.99335277821731804</v>
      </c>
      <c r="AG94" s="47" t="str">
        <f>IF(ISERROR(Table2[[#This Row],[top ratio]]),"Warning: no matching CTDI measurement","Local CTDI used")</f>
        <v>Local CTDI used</v>
      </c>
      <c r="AH94" s="32" t="str">
        <f t="shared" si="9"/>
        <v>No overlap</v>
      </c>
      <c r="AI94" s="15">
        <f ca="1">Table2[[#This Row],[klength]]*Table2[[#This Row],[kcoll]]*Table2[[#This Row],[ksize]]*Table2[[#This Row],[constant]]*Table2[[#This Row],[CTDIvol
(mGy)]]*Table2[[#This Row],[Pitch]]*Table2[[#This Row],[kkvp]]*Table2[[#This Row],[k_ctdi]]*Table2[[#This Row],[k_head]]*Table2[[#This Row],[k_bottom]]</f>
        <v>19.107761341944219</v>
      </c>
      <c r="AJ94" s="15" t="str">
        <f>IF(LEFT(Table2[[#This Row],[Overlap warning]],4)="Warn",Table2[[#This Row],[Predicted PSD]]/(SQRT(Table2[[#This Row],[kcoll]])),"")</f>
        <v/>
      </c>
    </row>
    <row r="95" spans="1:36" ht="16.5" thickTop="1" thickBot="1" x14ac:dyDescent="0.3">
      <c r="A95" s="41" t="s">
        <v>77</v>
      </c>
      <c r="B95" s="84" t="s">
        <v>174</v>
      </c>
      <c r="C95" s="16">
        <v>18.98</v>
      </c>
      <c r="D95" s="13">
        <v>120</v>
      </c>
      <c r="E95" s="16" t="s">
        <v>51</v>
      </c>
      <c r="F95" s="13">
        <v>20</v>
      </c>
      <c r="G95" s="13">
        <v>40</v>
      </c>
      <c r="H95" s="13">
        <v>40</v>
      </c>
      <c r="I95" s="13">
        <v>40</v>
      </c>
      <c r="J95" s="16">
        <v>1</v>
      </c>
      <c r="K95" s="16" t="s">
        <v>52</v>
      </c>
      <c r="L95" s="16" t="s">
        <v>80</v>
      </c>
      <c r="M95" s="55" cm="1">
        <f t="array" ref="M95">MAX(IF(Table2[[#This Row],[Filter]]=ctdi_input[Phantom],0.5,0)+IF(Table2[[#This Row],[Device]]=ctdi_input[scanner name],0.35,0)+IF(Table2[[#This Row],[kVp]]=ctdi_input[kVp],0.15,0)-0.005*ABS((Table2[[#This Row],[Coll.
(mm)]]-ctdi_input[nom. beam width])))</f>
        <v>0.95</v>
      </c>
      <c r="N95" s="69" cm="1">
        <f t="array" ref="N95">MATCH(Table2[[#This Row],[CTDI match closeness]],(IF(Table2[[#This Row],[Filter]]=ctdi_input[Phantom],0.5,0)+IF(Table2[[#This Row],[Device]]=ctdi_input[scanner name],0.35,0)+IF(Table2[[#This Row],[kVp]]=ctdi_input[kVp],0.15,0)-0.005*ABS((Table2[[#This Row],[Coll.
(mm)]]-ctdi_input[nom. beam width]))),0)</f>
        <v>7</v>
      </c>
      <c r="O95" s="69" cm="1">
        <f t="array" ref="O95">INDEX(ctdi_input[top ratio],Table2[[#This Row],[Match index]])</f>
        <v>1.2526872829502234</v>
      </c>
      <c r="P95" s="69" cm="1">
        <f t="array" ref="P95">INDEX(ctdi_input[bottom_ratio],Table2[[#This Row],[Match index]])</f>
        <v>0.8803960396039604</v>
      </c>
      <c r="Q95" s="69" cm="1">
        <f t="array" ref="Q95">INDEX(ctdi_input[display_ratio],Table2[[#This Row],[Match index]])</f>
        <v>1.0608771929824561</v>
      </c>
      <c r="R95" s="55" t="e" cm="1">
        <f t="array" ref="R95">INDEX(ctdi_input[Head Ratio],Table2[[#This Row],[Match index]])</f>
        <v>#N/A</v>
      </c>
      <c r="S95" s="69">
        <f>_xlfn.XLOOKUP($A95,Device_fits!$A$2:$A$20,Device_fits!C$2:C$20)</f>
        <v>3.7902146210943202</v>
      </c>
      <c r="T95" s="69">
        <f>_xlfn.XLOOKUP($A95,Device_fits!$A$2:$A$20,Device_fits!D$2:D$20)</f>
        <v>7.6862233545544499E-3</v>
      </c>
      <c r="U95" s="69">
        <f>_xlfn.XLOOKUP($A95,Device_fits!$A$2:$A$20,Device_fits!E$2:E$20)</f>
        <v>1.8612220991509498E-2</v>
      </c>
      <c r="V95" s="69">
        <f>_xlfn.XLOOKUP($A95,Device_fits!$A$2:$A$20,Device_fits!F$2:F$20)</f>
        <v>2.1756014018494199</v>
      </c>
      <c r="W95" s="69">
        <f>_xlfn.XLOOKUP($A95,Device_fits!$A$2:$A$20,Device_fits!G$2:G$20)</f>
        <v>2.2599999999999998</v>
      </c>
      <c r="X95" s="69">
        <f>_xlfn.XLOOKUP($A95,Device_fits!$A$2:$A$20,Device_fits!H$2:H$20)</f>
        <v>1</v>
      </c>
      <c r="Y95" s="14">
        <f t="shared" si="5"/>
        <v>40</v>
      </c>
      <c r="Z95" s="49">
        <f t="shared" si="6"/>
        <v>1</v>
      </c>
      <c r="AA95" s="50">
        <f>IF(E95="head",IFERROR(1/Table2[[#This Row],[head_ratio_ctdi]],1/W95),1)</f>
        <v>1</v>
      </c>
      <c r="AB95" s="50">
        <f>IFERROR(Table2[[#This Row],[display_ratio]],Table2[[#This Row],[display ratio override]])</f>
        <v>1.0608771929824561</v>
      </c>
      <c r="AC95" s="14">
        <f>1-0.5*EXP(-Table2[[#This Row],[c_length]]*(Table2[[#This Row],[Eff. length]]))</f>
        <v>0.6323397918362581</v>
      </c>
      <c r="AD95" s="70">
        <f>Table2[[#This Row],[Coll.
(mm)]]/(Table2[[#This Row],[Coll.
(mm)]]+Table2[[#This Row],[c_penumbra]])</f>
        <v>0.8406817810826468</v>
      </c>
      <c r="AE95" s="14">
        <f t="shared" ca="1" si="7"/>
        <v>0.88017832219086811</v>
      </c>
      <c r="AF95" s="14">
        <f t="shared" si="8"/>
        <v>0.99335277821731804</v>
      </c>
      <c r="AG95" s="47" t="str">
        <f>IF(ISERROR(Table2[[#This Row],[top ratio]]),"Warning: no matching CTDI measurement","Local CTDI used")</f>
        <v>Local CTDI used</v>
      </c>
      <c r="AH95" s="32" t="str">
        <f t="shared" si="9"/>
        <v>No overlap</v>
      </c>
      <c r="AI95" s="15">
        <f ca="1">Table2[[#This Row],[klength]]*Table2[[#This Row],[kcoll]]*Table2[[#This Row],[ksize]]*Table2[[#This Row],[constant]]*Table2[[#This Row],[CTDIvol
(mGy)]]*Table2[[#This Row],[Pitch]]*Table2[[#This Row],[kkvp]]*Table2[[#This Row],[k_ctdi]]*Table2[[#This Row],[k_head]]*Table2[[#This Row],[k_bottom]]</f>
        <v>20.360900308937868</v>
      </c>
      <c r="AJ95" s="15" t="str">
        <f>IF(LEFT(Table2[[#This Row],[Overlap warning]],4)="Warn",Table2[[#This Row],[Predicted PSD]]/(SQRT(Table2[[#This Row],[kcoll]])),"")</f>
        <v/>
      </c>
    </row>
    <row r="96" spans="1:36" ht="16.5" thickTop="1" thickBot="1" x14ac:dyDescent="0.3">
      <c r="A96" s="41" t="s">
        <v>77</v>
      </c>
      <c r="B96" s="84" t="s">
        <v>175</v>
      </c>
      <c r="C96" s="16">
        <v>18.98</v>
      </c>
      <c r="D96" s="13">
        <v>120</v>
      </c>
      <c r="E96" s="16" t="s">
        <v>51</v>
      </c>
      <c r="F96" s="13">
        <v>20</v>
      </c>
      <c r="G96" s="13">
        <v>40</v>
      </c>
      <c r="H96" s="13">
        <v>40</v>
      </c>
      <c r="I96" s="13">
        <v>40</v>
      </c>
      <c r="J96" s="16">
        <v>1</v>
      </c>
      <c r="K96" s="16" t="s">
        <v>52</v>
      </c>
      <c r="L96" s="16" t="s">
        <v>81</v>
      </c>
      <c r="M96" s="55" cm="1">
        <f t="array" ref="M96">MAX(IF(Table2[[#This Row],[Filter]]=ctdi_input[Phantom],0.5,0)+IF(Table2[[#This Row],[Device]]=ctdi_input[scanner name],0.35,0)+IF(Table2[[#This Row],[kVp]]=ctdi_input[kVp],0.15,0)-0.005*ABS((Table2[[#This Row],[Coll.
(mm)]]-ctdi_input[nom. beam width])))</f>
        <v>0.95</v>
      </c>
      <c r="N96" s="69" cm="1">
        <f t="array" ref="N96">MATCH(Table2[[#This Row],[CTDI match closeness]],(IF(Table2[[#This Row],[Filter]]=ctdi_input[Phantom],0.5,0)+IF(Table2[[#This Row],[Device]]=ctdi_input[scanner name],0.35,0)+IF(Table2[[#This Row],[kVp]]=ctdi_input[kVp],0.15,0)-0.005*ABS((Table2[[#This Row],[Coll.
(mm)]]-ctdi_input[nom. beam width]))),0)</f>
        <v>7</v>
      </c>
      <c r="O96" s="69" cm="1">
        <f t="array" ref="O96">INDEX(ctdi_input[top ratio],Table2[[#This Row],[Match index]])</f>
        <v>1.2526872829502234</v>
      </c>
      <c r="P96" s="69" cm="1">
        <f t="array" ref="P96">INDEX(ctdi_input[bottom_ratio],Table2[[#This Row],[Match index]])</f>
        <v>0.8803960396039604</v>
      </c>
      <c r="Q96" s="69" cm="1">
        <f t="array" ref="Q96">INDEX(ctdi_input[display_ratio],Table2[[#This Row],[Match index]])</f>
        <v>1.0608771929824561</v>
      </c>
      <c r="R96" s="55" t="e" cm="1">
        <f t="array" ref="R96">INDEX(ctdi_input[Head Ratio],Table2[[#This Row],[Match index]])</f>
        <v>#N/A</v>
      </c>
      <c r="S96" s="69">
        <f>_xlfn.XLOOKUP($A96,Device_fits!$A$2:$A$20,Device_fits!C$2:C$20)</f>
        <v>3.7902146210943202</v>
      </c>
      <c r="T96" s="69">
        <f>_xlfn.XLOOKUP($A96,Device_fits!$A$2:$A$20,Device_fits!D$2:D$20)</f>
        <v>7.6862233545544499E-3</v>
      </c>
      <c r="U96" s="69">
        <f>_xlfn.XLOOKUP($A96,Device_fits!$A$2:$A$20,Device_fits!E$2:E$20)</f>
        <v>1.8612220991509498E-2</v>
      </c>
      <c r="V96" s="69">
        <f>_xlfn.XLOOKUP($A96,Device_fits!$A$2:$A$20,Device_fits!F$2:F$20)</f>
        <v>2.1756014018494199</v>
      </c>
      <c r="W96" s="69">
        <f>_xlfn.XLOOKUP($A96,Device_fits!$A$2:$A$20,Device_fits!G$2:G$20)</f>
        <v>2.2599999999999998</v>
      </c>
      <c r="X96" s="69">
        <f>_xlfn.XLOOKUP($A96,Device_fits!$A$2:$A$20,Device_fits!H$2:H$20)</f>
        <v>1</v>
      </c>
      <c r="Y96" s="14">
        <f t="shared" si="5"/>
        <v>40</v>
      </c>
      <c r="Z96" s="49">
        <f t="shared" si="6"/>
        <v>0.8803960396039604</v>
      </c>
      <c r="AA96" s="50">
        <f>IF(E96="head",IFERROR(1/Table2[[#This Row],[head_ratio_ctdi]],1/W96),1)</f>
        <v>1</v>
      </c>
      <c r="AB96" s="50">
        <f>IFERROR(Table2[[#This Row],[display_ratio]],Table2[[#This Row],[display ratio override]])</f>
        <v>1.0608771929824561</v>
      </c>
      <c r="AC96" s="14">
        <f>1-0.5*EXP(-Table2[[#This Row],[c_length]]*(Table2[[#This Row],[Eff. length]]))</f>
        <v>0.6323397918362581</v>
      </c>
      <c r="AD96" s="70">
        <f>Table2[[#This Row],[Coll.
(mm)]]/(Table2[[#This Row],[Coll.
(mm)]]+Table2[[#This Row],[c_penumbra]])</f>
        <v>0.8406817810826468</v>
      </c>
      <c r="AE96" s="14">
        <f t="shared" ca="1" si="7"/>
        <v>0.88017832219086811</v>
      </c>
      <c r="AF96" s="14">
        <f t="shared" si="8"/>
        <v>0.99335277821731804</v>
      </c>
      <c r="AG96" s="47" t="str">
        <f>IF(ISERROR(Table2[[#This Row],[top ratio]]),"Warning: no matching CTDI measurement","Local CTDI used")</f>
        <v>Local CTDI used</v>
      </c>
      <c r="AH96" s="32" t="str">
        <f t="shared" si="9"/>
        <v>No overlap</v>
      </c>
      <c r="AI96" s="15">
        <f ca="1">Table2[[#This Row],[klength]]*Table2[[#This Row],[kcoll]]*Table2[[#This Row],[ksize]]*Table2[[#This Row],[constant]]*Table2[[#This Row],[CTDIvol
(mGy)]]*Table2[[#This Row],[Pitch]]*Table2[[#This Row],[kkvp]]*Table2[[#This Row],[k_ctdi]]*Table2[[#This Row],[k_head]]*Table2[[#This Row],[k_bottom]]</f>
        <v>17.925655994759953</v>
      </c>
      <c r="AJ96" s="15" t="str">
        <f>IF(LEFT(Table2[[#This Row],[Overlap warning]],4)="Warn",Table2[[#This Row],[Predicted PSD]]/(SQRT(Table2[[#This Row],[kcoll]])),"")</f>
        <v/>
      </c>
    </row>
    <row r="97" spans="1:36" ht="16.5" thickTop="1" thickBot="1" x14ac:dyDescent="0.3">
      <c r="A97" s="41" t="s">
        <v>77</v>
      </c>
      <c r="B97" s="86" t="s">
        <v>138</v>
      </c>
      <c r="C97" s="16">
        <v>7.75</v>
      </c>
      <c r="D97" s="13">
        <v>80</v>
      </c>
      <c r="E97" s="16" t="s">
        <v>51</v>
      </c>
      <c r="F97" s="13">
        <v>20</v>
      </c>
      <c r="G97" s="13">
        <v>40</v>
      </c>
      <c r="H97" s="13">
        <v>32</v>
      </c>
      <c r="I97" s="13">
        <v>32</v>
      </c>
      <c r="J97" s="16">
        <v>1.375</v>
      </c>
      <c r="K97" s="16" t="s">
        <v>55</v>
      </c>
      <c r="L97" s="16" t="s">
        <v>80</v>
      </c>
      <c r="M97" s="55" cm="1">
        <f t="array" ref="M97">MAX(IF(Table2[[#This Row],[Filter]]=ctdi_input[Phantom],0.5,0)+IF(Table2[[#This Row],[Device]]=ctdi_input[scanner name],0.35,0)+IF(Table2[[#This Row],[kVp]]=ctdi_input[kVp],0.15,0)-0.005*ABS((Table2[[#This Row],[Coll.
(mm)]]-ctdi_input[nom. beam width])))</f>
        <v>0.79999999999999993</v>
      </c>
      <c r="N97" s="69" cm="1">
        <f t="array" ref="N97">MATCH(Table2[[#This Row],[CTDI match closeness]],(IF(Table2[[#This Row],[Filter]]=ctdi_input[Phantom],0.5,0)+IF(Table2[[#This Row],[Device]]=ctdi_input[scanner name],0.35,0)+IF(Table2[[#This Row],[kVp]]=ctdi_input[kVp],0.15,0)-0.005*ABS((Table2[[#This Row],[Coll.
(mm)]]-ctdi_input[nom. beam width]))),0)</f>
        <v>7</v>
      </c>
      <c r="O97" s="69" cm="1">
        <f t="array" ref="O97">INDEX(ctdi_input[top ratio],Table2[[#This Row],[Match index]])</f>
        <v>1.2526872829502234</v>
      </c>
      <c r="P97" s="69" cm="1">
        <f t="array" ref="P97">INDEX(ctdi_input[bottom_ratio],Table2[[#This Row],[Match index]])</f>
        <v>0.8803960396039604</v>
      </c>
      <c r="Q97" s="69" cm="1">
        <f t="array" ref="Q97">INDEX(ctdi_input[display_ratio],Table2[[#This Row],[Match index]])</f>
        <v>1.0608771929824561</v>
      </c>
      <c r="R97" s="55" t="e" cm="1">
        <f t="array" ref="R97">INDEX(ctdi_input[Head Ratio],Table2[[#This Row],[Match index]])</f>
        <v>#N/A</v>
      </c>
      <c r="S97" s="69">
        <f>_xlfn.XLOOKUP($A97,Device_fits!$A$2:$A$20,Device_fits!C$2:C$20)</f>
        <v>3.7902146210943202</v>
      </c>
      <c r="T97" s="69">
        <f>_xlfn.XLOOKUP($A97,Device_fits!$A$2:$A$20,Device_fits!D$2:D$20)</f>
        <v>7.6862233545544499E-3</v>
      </c>
      <c r="U97" s="69">
        <f>_xlfn.XLOOKUP($A97,Device_fits!$A$2:$A$20,Device_fits!E$2:E$20)</f>
        <v>1.8612220991509498E-2</v>
      </c>
      <c r="V97" s="69">
        <f>_xlfn.XLOOKUP($A97,Device_fits!$A$2:$A$20,Device_fits!F$2:F$20)</f>
        <v>2.1756014018494199</v>
      </c>
      <c r="W97" s="69">
        <f>_xlfn.XLOOKUP($A97,Device_fits!$A$2:$A$20,Device_fits!G$2:G$20)</f>
        <v>2.2599999999999998</v>
      </c>
      <c r="X97" s="69">
        <f>_xlfn.XLOOKUP($A97,Device_fits!$A$2:$A$20,Device_fits!H$2:H$20)</f>
        <v>1</v>
      </c>
      <c r="Y97" s="14">
        <f t="shared" si="5"/>
        <v>53.75</v>
      </c>
      <c r="Z97" s="49">
        <f t="shared" si="6"/>
        <v>1</v>
      </c>
      <c r="AA97" s="50">
        <f>IF(E97="head",IFERROR(1/Table2[[#This Row],[head_ratio_ctdi]],1/W97),1)</f>
        <v>1</v>
      </c>
      <c r="AB97" s="50">
        <f>IFERROR(Table2[[#This Row],[display_ratio]],Table2[[#This Row],[display ratio override]])</f>
        <v>1.0608771929824561</v>
      </c>
      <c r="AC97" s="14">
        <f>1-0.5*EXP(-Table2[[#This Row],[c_length]]*(Table2[[#This Row],[Eff. length]]))</f>
        <v>0.66921335413790561</v>
      </c>
      <c r="AD97" s="70">
        <f>Table2[[#This Row],[Coll.
(mm)]]/(Table2[[#This Row],[Coll.
(mm)]]+Table2[[#This Row],[c_penumbra]])</f>
        <v>0.8406817810826468</v>
      </c>
      <c r="AE97" s="14">
        <f t="shared" ca="1" si="7"/>
        <v>1</v>
      </c>
      <c r="AF97" s="14">
        <f t="shared" si="8"/>
        <v>0.99867055564346363</v>
      </c>
      <c r="AG97" s="47" t="str">
        <f>IF(ISERROR(Table2[[#This Row],[top ratio]]),"Warning: no matching CTDI measurement","Local CTDI used")</f>
        <v>Local CTDI used</v>
      </c>
      <c r="AH97" s="32" t="str">
        <f t="shared" si="9"/>
        <v>No overlap</v>
      </c>
      <c r="AI97" s="15">
        <f ca="1">Table2[[#This Row],[klength]]*Table2[[#This Row],[kcoll]]*Table2[[#This Row],[ksize]]*Table2[[#This Row],[constant]]*Table2[[#This Row],[CTDIvol
(mGy)]]*Table2[[#This Row],[Pitch]]*Table2[[#This Row],[kkvp]]*Table2[[#This Row],[k_ctdi]]*Table2[[#This Row],[k_head]]*Table2[[#This Row],[k_bottom]]</f>
        <v>13.818704294287976</v>
      </c>
      <c r="AJ97" s="15" t="str">
        <f>IF(LEFT(Table2[[#This Row],[Overlap warning]],4)="Warn",Table2[[#This Row],[Predicted PSD]]/(SQRT(Table2[[#This Row],[kcoll]])),"")</f>
        <v/>
      </c>
    </row>
    <row r="98" spans="1:36" ht="16.5" thickTop="1" thickBot="1" x14ac:dyDescent="0.3">
      <c r="A98" s="41" t="s">
        <v>77</v>
      </c>
      <c r="B98" s="86" t="s">
        <v>138</v>
      </c>
      <c r="C98" s="16">
        <v>6.66</v>
      </c>
      <c r="D98" s="13">
        <v>80</v>
      </c>
      <c r="E98" s="16" t="s">
        <v>51</v>
      </c>
      <c r="F98" s="13">
        <v>40</v>
      </c>
      <c r="G98" s="13">
        <v>40</v>
      </c>
      <c r="H98" s="13">
        <v>32</v>
      </c>
      <c r="I98" s="13">
        <v>32</v>
      </c>
      <c r="J98" s="16">
        <v>1.375</v>
      </c>
      <c r="K98" s="16" t="s">
        <v>55</v>
      </c>
      <c r="L98" s="16" t="s">
        <v>80</v>
      </c>
      <c r="M98" s="55" cm="1">
        <f t="array" ref="M98">MAX(IF(Table2[[#This Row],[Filter]]=ctdi_input[Phantom],0.5,0)+IF(Table2[[#This Row],[Device]]=ctdi_input[scanner name],0.35,0)+IF(Table2[[#This Row],[kVp]]=ctdi_input[kVp],0.15,0)-0.005*ABS((Table2[[#This Row],[Coll.
(mm)]]-ctdi_input[nom. beam width])))</f>
        <v>0.7</v>
      </c>
      <c r="N98" s="69" cm="1">
        <f t="array" ref="N98">MATCH(Table2[[#This Row],[CTDI match closeness]],(IF(Table2[[#This Row],[Filter]]=ctdi_input[Phantom],0.5,0)+IF(Table2[[#This Row],[Device]]=ctdi_input[scanner name],0.35,0)+IF(Table2[[#This Row],[kVp]]=ctdi_input[kVp],0.15,0)-0.005*ABS((Table2[[#This Row],[Coll.
(mm)]]-ctdi_input[nom. beam width]))),0)</f>
        <v>7</v>
      </c>
      <c r="O98" s="69" cm="1">
        <f t="array" ref="O98">INDEX(ctdi_input[top ratio],Table2[[#This Row],[Match index]])</f>
        <v>1.2526872829502234</v>
      </c>
      <c r="P98" s="69" cm="1">
        <f t="array" ref="P98">INDEX(ctdi_input[bottom_ratio],Table2[[#This Row],[Match index]])</f>
        <v>0.8803960396039604</v>
      </c>
      <c r="Q98" s="69" cm="1">
        <f t="array" ref="Q98">INDEX(ctdi_input[display_ratio],Table2[[#This Row],[Match index]])</f>
        <v>1.0608771929824561</v>
      </c>
      <c r="R98" s="55" t="e" cm="1">
        <f t="array" ref="R98">INDEX(ctdi_input[Head Ratio],Table2[[#This Row],[Match index]])</f>
        <v>#N/A</v>
      </c>
      <c r="S98" s="69">
        <f>_xlfn.XLOOKUP($A98,Device_fits!$A$2:$A$20,Device_fits!C$2:C$20)</f>
        <v>3.7902146210943202</v>
      </c>
      <c r="T98" s="69">
        <f>_xlfn.XLOOKUP($A98,Device_fits!$A$2:$A$20,Device_fits!D$2:D$20)</f>
        <v>7.6862233545544499E-3</v>
      </c>
      <c r="U98" s="69">
        <f>_xlfn.XLOOKUP($A98,Device_fits!$A$2:$A$20,Device_fits!E$2:E$20)</f>
        <v>1.8612220991509498E-2</v>
      </c>
      <c r="V98" s="69">
        <f>_xlfn.XLOOKUP($A98,Device_fits!$A$2:$A$20,Device_fits!F$2:F$20)</f>
        <v>2.1756014018494199</v>
      </c>
      <c r="W98" s="69">
        <f>_xlfn.XLOOKUP($A98,Device_fits!$A$2:$A$20,Device_fits!G$2:G$20)</f>
        <v>2.2599999999999998</v>
      </c>
      <c r="X98" s="69">
        <f>_xlfn.XLOOKUP($A98,Device_fits!$A$2:$A$20,Device_fits!H$2:H$20)</f>
        <v>1</v>
      </c>
      <c r="Y98" s="14">
        <f t="shared" si="5"/>
        <v>67.5</v>
      </c>
      <c r="Z98" s="49">
        <f t="shared" si="6"/>
        <v>1</v>
      </c>
      <c r="AA98" s="50">
        <f>IF(E98="head",IFERROR(1/Table2[[#This Row],[head_ratio_ctdi]],1/W98),1)</f>
        <v>1</v>
      </c>
      <c r="AB98" s="50">
        <f>IFERROR(Table2[[#This Row],[display_ratio]],Table2[[#This Row],[display ratio override]])</f>
        <v>1.0608771929824561</v>
      </c>
      <c r="AC98" s="14">
        <f>1-0.5*EXP(-Table2[[#This Row],[c_length]]*(Table2[[#This Row],[Eff. length]]))</f>
        <v>0.70238877460472093</v>
      </c>
      <c r="AD98" s="70">
        <f>Table2[[#This Row],[Coll.
(mm)]]/(Table2[[#This Row],[Coll.
(mm)]]+Table2[[#This Row],[c_penumbra]])</f>
        <v>0.91344608255771087</v>
      </c>
      <c r="AE98" s="14">
        <f t="shared" ca="1" si="7"/>
        <v>1</v>
      </c>
      <c r="AF98" s="14">
        <f t="shared" si="8"/>
        <v>0.99867055564346363</v>
      </c>
      <c r="AG98" s="47" t="str">
        <f>IF(ISERROR(Table2[[#This Row],[top ratio]]),"Warning: no matching CTDI measurement","Local CTDI used")</f>
        <v>Local CTDI used</v>
      </c>
      <c r="AH98" s="32" t="str">
        <f t="shared" si="9"/>
        <v>No overlap</v>
      </c>
      <c r="AI98" s="15">
        <f ca="1">Table2[[#This Row],[klength]]*Table2[[#This Row],[kcoll]]*Table2[[#This Row],[ksize]]*Table2[[#This Row],[constant]]*Table2[[#This Row],[CTDIvol
(mGy)]]*Table2[[#This Row],[Pitch]]*Table2[[#This Row],[kkvp]]*Table2[[#This Row],[k_ctdi]]*Table2[[#This Row],[k_head]]*Table2[[#This Row],[k_bottom]]</f>
        <v>13.54266375055397</v>
      </c>
      <c r="AJ98" s="15" t="str">
        <f>IF(LEFT(Table2[[#This Row],[Overlap warning]],4)="Warn",Table2[[#This Row],[Predicted PSD]]/(SQRT(Table2[[#This Row],[kcoll]])),"")</f>
        <v/>
      </c>
    </row>
    <row r="99" spans="1:36" ht="16.5" thickTop="1" thickBot="1" x14ac:dyDescent="0.3">
      <c r="A99" s="41" t="s">
        <v>77</v>
      </c>
      <c r="B99" s="86" t="s">
        <v>145</v>
      </c>
      <c r="C99" s="16">
        <v>15.21</v>
      </c>
      <c r="D99" s="13">
        <v>100</v>
      </c>
      <c r="E99" s="16" t="s">
        <v>51</v>
      </c>
      <c r="F99" s="13">
        <v>20</v>
      </c>
      <c r="G99" s="13">
        <v>40</v>
      </c>
      <c r="H99" s="13">
        <v>32</v>
      </c>
      <c r="I99" s="13">
        <v>32</v>
      </c>
      <c r="J99" s="16">
        <v>1.375</v>
      </c>
      <c r="K99" s="16" t="s">
        <v>55</v>
      </c>
      <c r="L99" s="16" t="s">
        <v>80</v>
      </c>
      <c r="M99" s="55" cm="1">
        <f t="array" ref="M99">MAX(IF(Table2[[#This Row],[Filter]]=ctdi_input[Phantom],0.5,0)+IF(Table2[[#This Row],[Device]]=ctdi_input[scanner name],0.35,0)+IF(Table2[[#This Row],[kVp]]=ctdi_input[kVp],0.15,0)-0.005*ABS((Table2[[#This Row],[Coll.
(mm)]]-ctdi_input[nom. beam width])))</f>
        <v>0.79999999999999993</v>
      </c>
      <c r="N99" s="69" cm="1">
        <f t="array" ref="N99">MATCH(Table2[[#This Row],[CTDI match closeness]],(IF(Table2[[#This Row],[Filter]]=ctdi_input[Phantom],0.5,0)+IF(Table2[[#This Row],[Device]]=ctdi_input[scanner name],0.35,0)+IF(Table2[[#This Row],[kVp]]=ctdi_input[kVp],0.15,0)-0.005*ABS((Table2[[#This Row],[Coll.
(mm)]]-ctdi_input[nom. beam width]))),0)</f>
        <v>7</v>
      </c>
      <c r="O99" s="69" cm="1">
        <f t="array" ref="O99">INDEX(ctdi_input[top ratio],Table2[[#This Row],[Match index]])</f>
        <v>1.2526872829502234</v>
      </c>
      <c r="P99" s="69" cm="1">
        <f t="array" ref="P99">INDEX(ctdi_input[bottom_ratio],Table2[[#This Row],[Match index]])</f>
        <v>0.8803960396039604</v>
      </c>
      <c r="Q99" s="69" cm="1">
        <f t="array" ref="Q99">INDEX(ctdi_input[display_ratio],Table2[[#This Row],[Match index]])</f>
        <v>1.0608771929824561</v>
      </c>
      <c r="R99" s="55" t="e" cm="1">
        <f t="array" ref="R99">INDEX(ctdi_input[Head Ratio],Table2[[#This Row],[Match index]])</f>
        <v>#N/A</v>
      </c>
      <c r="S99" s="69">
        <f>_xlfn.XLOOKUP($A99,Device_fits!$A$2:$A$20,Device_fits!C$2:C$20)</f>
        <v>3.7902146210943202</v>
      </c>
      <c r="T99" s="69">
        <f>_xlfn.XLOOKUP($A99,Device_fits!$A$2:$A$20,Device_fits!D$2:D$20)</f>
        <v>7.6862233545544499E-3</v>
      </c>
      <c r="U99" s="69">
        <f>_xlfn.XLOOKUP($A99,Device_fits!$A$2:$A$20,Device_fits!E$2:E$20)</f>
        <v>1.8612220991509498E-2</v>
      </c>
      <c r="V99" s="69">
        <f>_xlfn.XLOOKUP($A99,Device_fits!$A$2:$A$20,Device_fits!F$2:F$20)</f>
        <v>2.1756014018494199</v>
      </c>
      <c r="W99" s="69">
        <f>_xlfn.XLOOKUP($A99,Device_fits!$A$2:$A$20,Device_fits!G$2:G$20)</f>
        <v>2.2599999999999998</v>
      </c>
      <c r="X99" s="69">
        <f>_xlfn.XLOOKUP($A99,Device_fits!$A$2:$A$20,Device_fits!H$2:H$20)</f>
        <v>1</v>
      </c>
      <c r="Y99" s="14">
        <f t="shared" si="5"/>
        <v>53.75</v>
      </c>
      <c r="Z99" s="49">
        <f t="shared" si="6"/>
        <v>1</v>
      </c>
      <c r="AA99" s="50">
        <f>IF(E99="head",IFERROR(1/Table2[[#This Row],[head_ratio_ctdi]],1/W99),1)</f>
        <v>1</v>
      </c>
      <c r="AB99" s="50">
        <f>IFERROR(Table2[[#This Row],[display_ratio]],Table2[[#This Row],[display ratio override]])</f>
        <v>1.0608771929824561</v>
      </c>
      <c r="AC99" s="14">
        <f>1-0.5*EXP(-Table2[[#This Row],[c_length]]*(Table2[[#This Row],[Eff. length]]))</f>
        <v>0.66921335413790561</v>
      </c>
      <c r="AD99" s="70">
        <f>Table2[[#This Row],[Coll.
(mm)]]/(Table2[[#This Row],[Coll.
(mm)]]+Table2[[#This Row],[c_penumbra]])</f>
        <v>0.8406817810826468</v>
      </c>
      <c r="AE99" s="14">
        <f t="shared" ca="1" si="7"/>
        <v>1</v>
      </c>
      <c r="AF99" s="14">
        <f t="shared" si="8"/>
        <v>0.99601166693039078</v>
      </c>
      <c r="AG99" s="47" t="str">
        <f>IF(ISERROR(Table2[[#This Row],[top ratio]]),"Warning: no matching CTDI measurement","Local CTDI used")</f>
        <v>Local CTDI used</v>
      </c>
      <c r="AH99" s="32" t="str">
        <f t="shared" si="9"/>
        <v>No overlap</v>
      </c>
      <c r="AI99" s="15">
        <f ca="1">Table2[[#This Row],[klength]]*Table2[[#This Row],[kcoll]]*Table2[[#This Row],[ksize]]*Table2[[#This Row],[constant]]*Table2[[#This Row],[CTDIvol
(mGy)]]*Table2[[#This Row],[Pitch]]*Table2[[#This Row],[kkvp]]*Table2[[#This Row],[k_ctdi]]*Table2[[#This Row],[k_head]]*Table2[[#This Row],[k_bottom]]</f>
        <v>27.048115678467923</v>
      </c>
      <c r="AJ99" s="15" t="str">
        <f>IF(LEFT(Table2[[#This Row],[Overlap warning]],4)="Warn",Table2[[#This Row],[Predicted PSD]]/(SQRT(Table2[[#This Row],[kcoll]])),"")</f>
        <v/>
      </c>
    </row>
    <row r="100" spans="1:36" ht="16.5" thickTop="1" thickBot="1" x14ac:dyDescent="0.3">
      <c r="A100" s="41" t="s">
        <v>77</v>
      </c>
      <c r="B100" s="86" t="s">
        <v>144</v>
      </c>
      <c r="C100" s="16">
        <v>13.06</v>
      </c>
      <c r="D100" s="13">
        <v>100</v>
      </c>
      <c r="E100" s="16" t="s">
        <v>51</v>
      </c>
      <c r="F100" s="13">
        <v>40</v>
      </c>
      <c r="G100" s="13">
        <v>40</v>
      </c>
      <c r="H100" s="13">
        <v>32</v>
      </c>
      <c r="I100" s="13">
        <v>32</v>
      </c>
      <c r="J100" s="16">
        <v>1.375</v>
      </c>
      <c r="K100" s="16" t="s">
        <v>55</v>
      </c>
      <c r="L100" s="16" t="s">
        <v>80</v>
      </c>
      <c r="M100" s="55" cm="1">
        <f t="array" ref="M100">MAX(IF(Table2[[#This Row],[Filter]]=ctdi_input[Phantom],0.5,0)+IF(Table2[[#This Row],[Device]]=ctdi_input[scanner name],0.35,0)+IF(Table2[[#This Row],[kVp]]=ctdi_input[kVp],0.15,0)-0.005*ABS((Table2[[#This Row],[Coll.
(mm)]]-ctdi_input[nom. beam width])))</f>
        <v>0.7</v>
      </c>
      <c r="N100" s="69" cm="1">
        <f t="array" ref="N100">MATCH(Table2[[#This Row],[CTDI match closeness]],(IF(Table2[[#This Row],[Filter]]=ctdi_input[Phantom],0.5,0)+IF(Table2[[#This Row],[Device]]=ctdi_input[scanner name],0.35,0)+IF(Table2[[#This Row],[kVp]]=ctdi_input[kVp],0.15,0)-0.005*ABS((Table2[[#This Row],[Coll.
(mm)]]-ctdi_input[nom. beam width]))),0)</f>
        <v>7</v>
      </c>
      <c r="O100" s="69" cm="1">
        <f t="array" ref="O100">INDEX(ctdi_input[top ratio],Table2[[#This Row],[Match index]])</f>
        <v>1.2526872829502234</v>
      </c>
      <c r="P100" s="69" cm="1">
        <f t="array" ref="P100">INDEX(ctdi_input[bottom_ratio],Table2[[#This Row],[Match index]])</f>
        <v>0.8803960396039604</v>
      </c>
      <c r="Q100" s="69" cm="1">
        <f t="array" ref="Q100">INDEX(ctdi_input[display_ratio],Table2[[#This Row],[Match index]])</f>
        <v>1.0608771929824561</v>
      </c>
      <c r="R100" s="55" t="e" cm="1">
        <f t="array" ref="R100">INDEX(ctdi_input[Head Ratio],Table2[[#This Row],[Match index]])</f>
        <v>#N/A</v>
      </c>
      <c r="S100" s="69">
        <f>_xlfn.XLOOKUP($A100,Device_fits!$A$2:$A$20,Device_fits!C$2:C$20)</f>
        <v>3.7902146210943202</v>
      </c>
      <c r="T100" s="69">
        <f>_xlfn.XLOOKUP($A100,Device_fits!$A$2:$A$20,Device_fits!D$2:D$20)</f>
        <v>7.6862233545544499E-3</v>
      </c>
      <c r="U100" s="69">
        <f>_xlfn.XLOOKUP($A100,Device_fits!$A$2:$A$20,Device_fits!E$2:E$20)</f>
        <v>1.8612220991509498E-2</v>
      </c>
      <c r="V100" s="69">
        <f>_xlfn.XLOOKUP($A100,Device_fits!$A$2:$A$20,Device_fits!F$2:F$20)</f>
        <v>2.1756014018494199</v>
      </c>
      <c r="W100" s="69">
        <f>_xlfn.XLOOKUP($A100,Device_fits!$A$2:$A$20,Device_fits!G$2:G$20)</f>
        <v>2.2599999999999998</v>
      </c>
      <c r="X100" s="69">
        <f>_xlfn.XLOOKUP($A100,Device_fits!$A$2:$A$20,Device_fits!H$2:H$20)</f>
        <v>1</v>
      </c>
      <c r="Y100" s="14">
        <f t="shared" si="5"/>
        <v>67.5</v>
      </c>
      <c r="Z100" s="49">
        <f t="shared" si="6"/>
        <v>1</v>
      </c>
      <c r="AA100" s="50">
        <f>IF(E100="head",IFERROR(1/Table2[[#This Row],[head_ratio_ctdi]],1/W100),1)</f>
        <v>1</v>
      </c>
      <c r="AB100" s="50">
        <f>IFERROR(Table2[[#This Row],[display_ratio]],Table2[[#This Row],[display ratio override]])</f>
        <v>1.0608771929824561</v>
      </c>
      <c r="AC100" s="14">
        <f>1-0.5*EXP(-Table2[[#This Row],[c_length]]*(Table2[[#This Row],[Eff. length]]))</f>
        <v>0.70238877460472093</v>
      </c>
      <c r="AD100" s="70">
        <f>Table2[[#This Row],[Coll.
(mm)]]/(Table2[[#This Row],[Coll.
(mm)]]+Table2[[#This Row],[c_penumbra]])</f>
        <v>0.91344608255771087</v>
      </c>
      <c r="AE100" s="14">
        <f t="shared" ca="1" si="7"/>
        <v>1</v>
      </c>
      <c r="AF100" s="14">
        <f t="shared" si="8"/>
        <v>0.99601166693039078</v>
      </c>
      <c r="AG100" s="47" t="str">
        <f>IF(ISERROR(Table2[[#This Row],[top ratio]]),"Warning: no matching CTDI measurement","Local CTDI used")</f>
        <v>Local CTDI used</v>
      </c>
      <c r="AH100" s="32" t="str">
        <f t="shared" si="9"/>
        <v>No overlap</v>
      </c>
      <c r="AI100" s="15">
        <f ca="1">Table2[[#This Row],[klength]]*Table2[[#This Row],[kcoll]]*Table2[[#This Row],[ksize]]*Table2[[#This Row],[constant]]*Table2[[#This Row],[CTDIvol
(mGy)]]*Table2[[#This Row],[Pitch]]*Table2[[#This Row],[kkvp]]*Table2[[#This Row],[k_ctdi]]*Table2[[#This Row],[k_head]]*Table2[[#This Row],[k_bottom]]</f>
        <v>26.485929786862275</v>
      </c>
      <c r="AJ100" s="15" t="str">
        <f>IF(LEFT(Table2[[#This Row],[Overlap warning]],4)="Warn",Table2[[#This Row],[Predicted PSD]]/(SQRT(Table2[[#This Row],[kcoll]])),"")</f>
        <v/>
      </c>
    </row>
    <row r="101" spans="1:36" ht="16.5" thickTop="1" thickBot="1" x14ac:dyDescent="0.3">
      <c r="A101" s="41" t="s">
        <v>77</v>
      </c>
      <c r="B101" s="86" t="s">
        <v>151</v>
      </c>
      <c r="C101" s="16">
        <v>18.739999999999998</v>
      </c>
      <c r="D101" s="13">
        <v>120</v>
      </c>
      <c r="E101" s="16" t="s">
        <v>51</v>
      </c>
      <c r="F101" s="13">
        <v>20</v>
      </c>
      <c r="G101" s="13">
        <v>40</v>
      </c>
      <c r="H101" s="13">
        <v>32</v>
      </c>
      <c r="I101" s="13">
        <v>32</v>
      </c>
      <c r="J101" s="16">
        <v>1.375</v>
      </c>
      <c r="K101" s="16" t="s">
        <v>55</v>
      </c>
      <c r="L101" s="16" t="s">
        <v>80</v>
      </c>
      <c r="M101" s="55" cm="1">
        <f t="array" ref="M101">MAX(IF(Table2[[#This Row],[Filter]]=ctdi_input[Phantom],0.5,0)+IF(Table2[[#This Row],[Device]]=ctdi_input[scanner name],0.35,0)+IF(Table2[[#This Row],[kVp]]=ctdi_input[kVp],0.15,0)-0.005*ABS((Table2[[#This Row],[Coll.
(mm)]]-ctdi_input[nom. beam width])))</f>
        <v>0.95</v>
      </c>
      <c r="N101" s="69" cm="1">
        <f t="array" ref="N101">MATCH(Table2[[#This Row],[CTDI match closeness]],(IF(Table2[[#This Row],[Filter]]=ctdi_input[Phantom],0.5,0)+IF(Table2[[#This Row],[Device]]=ctdi_input[scanner name],0.35,0)+IF(Table2[[#This Row],[kVp]]=ctdi_input[kVp],0.15,0)-0.005*ABS((Table2[[#This Row],[Coll.
(mm)]]-ctdi_input[nom. beam width]))),0)</f>
        <v>7</v>
      </c>
      <c r="O101" s="69" cm="1">
        <f t="array" ref="O101">INDEX(ctdi_input[top ratio],Table2[[#This Row],[Match index]])</f>
        <v>1.2526872829502234</v>
      </c>
      <c r="P101" s="69" cm="1">
        <f t="array" ref="P101">INDEX(ctdi_input[bottom_ratio],Table2[[#This Row],[Match index]])</f>
        <v>0.8803960396039604</v>
      </c>
      <c r="Q101" s="69" cm="1">
        <f t="array" ref="Q101">INDEX(ctdi_input[display_ratio],Table2[[#This Row],[Match index]])</f>
        <v>1.0608771929824561</v>
      </c>
      <c r="R101" s="55" t="e" cm="1">
        <f t="array" ref="R101">INDEX(ctdi_input[Head Ratio],Table2[[#This Row],[Match index]])</f>
        <v>#N/A</v>
      </c>
      <c r="S101" s="69">
        <f>_xlfn.XLOOKUP($A101,Device_fits!$A$2:$A$20,Device_fits!C$2:C$20)</f>
        <v>3.7902146210943202</v>
      </c>
      <c r="T101" s="69">
        <f>_xlfn.XLOOKUP($A101,Device_fits!$A$2:$A$20,Device_fits!D$2:D$20)</f>
        <v>7.6862233545544499E-3</v>
      </c>
      <c r="U101" s="69">
        <f>_xlfn.XLOOKUP($A101,Device_fits!$A$2:$A$20,Device_fits!E$2:E$20)</f>
        <v>1.8612220991509498E-2</v>
      </c>
      <c r="V101" s="69">
        <f>_xlfn.XLOOKUP($A101,Device_fits!$A$2:$A$20,Device_fits!F$2:F$20)</f>
        <v>2.1756014018494199</v>
      </c>
      <c r="W101" s="69">
        <f>_xlfn.XLOOKUP($A101,Device_fits!$A$2:$A$20,Device_fits!G$2:G$20)</f>
        <v>2.2599999999999998</v>
      </c>
      <c r="X101" s="69">
        <f>_xlfn.XLOOKUP($A101,Device_fits!$A$2:$A$20,Device_fits!H$2:H$20)</f>
        <v>1</v>
      </c>
      <c r="Y101" s="14">
        <f t="shared" si="5"/>
        <v>53.75</v>
      </c>
      <c r="Z101" s="49">
        <f t="shared" si="6"/>
        <v>1</v>
      </c>
      <c r="AA101" s="50">
        <f>IF(E101="head",IFERROR(1/Table2[[#This Row],[head_ratio_ctdi]],1/W101),1)</f>
        <v>1</v>
      </c>
      <c r="AB101" s="50">
        <f>IFERROR(Table2[[#This Row],[display_ratio]],Table2[[#This Row],[display ratio override]])</f>
        <v>1.0608771929824561</v>
      </c>
      <c r="AC101" s="14">
        <f>1-0.5*EXP(-Table2[[#This Row],[c_length]]*(Table2[[#This Row],[Eff. length]]))</f>
        <v>0.66921335413790561</v>
      </c>
      <c r="AD101" s="70">
        <f>Table2[[#This Row],[Coll.
(mm)]]/(Table2[[#This Row],[Coll.
(mm)]]+Table2[[#This Row],[c_penumbra]])</f>
        <v>0.8406817810826468</v>
      </c>
      <c r="AE101" s="14">
        <f t="shared" ca="1" si="7"/>
        <v>1</v>
      </c>
      <c r="AF101" s="14">
        <f t="shared" si="8"/>
        <v>0.99335277821731804</v>
      </c>
      <c r="AG101" s="47" t="str">
        <f>IF(ISERROR(Table2[[#This Row],[top ratio]]),"Warning: no matching CTDI measurement","Local CTDI used")</f>
        <v>Local CTDI used</v>
      </c>
      <c r="AH101" s="32" t="str">
        <f t="shared" si="9"/>
        <v>No overlap</v>
      </c>
      <c r="AI101" s="15">
        <f ca="1">Table2[[#This Row],[klength]]*Table2[[#This Row],[kcoll]]*Table2[[#This Row],[ksize]]*Table2[[#This Row],[constant]]*Table2[[#This Row],[CTDIvol
(mGy)]]*Table2[[#This Row],[Pitch]]*Table2[[#This Row],[kkvp]]*Table2[[#This Row],[k_ctdi]]*Table2[[#This Row],[k_head]]*Table2[[#This Row],[k_bottom]]</f>
        <v>33.236590995910888</v>
      </c>
      <c r="AJ101" s="15" t="str">
        <f>IF(LEFT(Table2[[#This Row],[Overlap warning]],4)="Warn",Table2[[#This Row],[Predicted PSD]]/(SQRT(Table2[[#This Row],[kcoll]])),"")</f>
        <v/>
      </c>
    </row>
    <row r="102" spans="1:36" ht="16.5" thickTop="1" thickBot="1" x14ac:dyDescent="0.3">
      <c r="A102" s="41" t="s">
        <v>77</v>
      </c>
      <c r="B102" s="86" t="s">
        <v>150</v>
      </c>
      <c r="C102" s="16">
        <v>16.13</v>
      </c>
      <c r="D102" s="13">
        <v>120</v>
      </c>
      <c r="E102" s="16" t="s">
        <v>51</v>
      </c>
      <c r="F102" s="13">
        <v>40</v>
      </c>
      <c r="G102" s="13">
        <v>40</v>
      </c>
      <c r="H102" s="13">
        <v>32</v>
      </c>
      <c r="I102" s="13">
        <v>32</v>
      </c>
      <c r="J102" s="16">
        <v>1.375</v>
      </c>
      <c r="K102" s="16" t="s">
        <v>55</v>
      </c>
      <c r="L102" s="16" t="s">
        <v>80</v>
      </c>
      <c r="M102" s="55" cm="1">
        <f t="array" ref="M102">MAX(IF(Table2[[#This Row],[Filter]]=ctdi_input[Phantom],0.5,0)+IF(Table2[[#This Row],[Device]]=ctdi_input[scanner name],0.35,0)+IF(Table2[[#This Row],[kVp]]=ctdi_input[kVp],0.15,0)-0.005*ABS((Table2[[#This Row],[Coll.
(mm)]]-ctdi_input[nom. beam width])))</f>
        <v>0.85</v>
      </c>
      <c r="N102" s="69" cm="1">
        <f t="array" ref="N102">MATCH(Table2[[#This Row],[CTDI match closeness]],(IF(Table2[[#This Row],[Filter]]=ctdi_input[Phantom],0.5,0)+IF(Table2[[#This Row],[Device]]=ctdi_input[scanner name],0.35,0)+IF(Table2[[#This Row],[kVp]]=ctdi_input[kVp],0.15,0)-0.005*ABS((Table2[[#This Row],[Coll.
(mm)]]-ctdi_input[nom. beam width]))),0)</f>
        <v>7</v>
      </c>
      <c r="O102" s="69" cm="1">
        <f t="array" ref="O102">INDEX(ctdi_input[top ratio],Table2[[#This Row],[Match index]])</f>
        <v>1.2526872829502234</v>
      </c>
      <c r="P102" s="69" cm="1">
        <f t="array" ref="P102">INDEX(ctdi_input[bottom_ratio],Table2[[#This Row],[Match index]])</f>
        <v>0.8803960396039604</v>
      </c>
      <c r="Q102" s="69" cm="1">
        <f t="array" ref="Q102">INDEX(ctdi_input[display_ratio],Table2[[#This Row],[Match index]])</f>
        <v>1.0608771929824561</v>
      </c>
      <c r="R102" s="55" t="e" cm="1">
        <f t="array" ref="R102">INDEX(ctdi_input[Head Ratio],Table2[[#This Row],[Match index]])</f>
        <v>#N/A</v>
      </c>
      <c r="S102" s="69">
        <f>_xlfn.XLOOKUP($A102,Device_fits!$A$2:$A$20,Device_fits!C$2:C$20)</f>
        <v>3.7902146210943202</v>
      </c>
      <c r="T102" s="69">
        <f>_xlfn.XLOOKUP($A102,Device_fits!$A$2:$A$20,Device_fits!D$2:D$20)</f>
        <v>7.6862233545544499E-3</v>
      </c>
      <c r="U102" s="69">
        <f>_xlfn.XLOOKUP($A102,Device_fits!$A$2:$A$20,Device_fits!E$2:E$20)</f>
        <v>1.8612220991509498E-2</v>
      </c>
      <c r="V102" s="69">
        <f>_xlfn.XLOOKUP($A102,Device_fits!$A$2:$A$20,Device_fits!F$2:F$20)</f>
        <v>2.1756014018494199</v>
      </c>
      <c r="W102" s="69">
        <f>_xlfn.XLOOKUP($A102,Device_fits!$A$2:$A$20,Device_fits!G$2:G$20)</f>
        <v>2.2599999999999998</v>
      </c>
      <c r="X102" s="69">
        <f>_xlfn.XLOOKUP($A102,Device_fits!$A$2:$A$20,Device_fits!H$2:H$20)</f>
        <v>1</v>
      </c>
      <c r="Y102" s="14">
        <f t="shared" si="5"/>
        <v>67.5</v>
      </c>
      <c r="Z102" s="49">
        <f t="shared" si="6"/>
        <v>1</v>
      </c>
      <c r="AA102" s="50">
        <f>IF(E102="head",IFERROR(1/Table2[[#This Row],[head_ratio_ctdi]],1/W102),1)</f>
        <v>1</v>
      </c>
      <c r="AB102" s="50">
        <f>IFERROR(Table2[[#This Row],[display_ratio]],Table2[[#This Row],[display ratio override]])</f>
        <v>1.0608771929824561</v>
      </c>
      <c r="AC102" s="14">
        <f>1-0.5*EXP(-Table2[[#This Row],[c_length]]*(Table2[[#This Row],[Eff. length]]))</f>
        <v>0.70238877460472093</v>
      </c>
      <c r="AD102" s="70">
        <f>Table2[[#This Row],[Coll.
(mm)]]/(Table2[[#This Row],[Coll.
(mm)]]+Table2[[#This Row],[c_penumbra]])</f>
        <v>0.91344608255771087</v>
      </c>
      <c r="AE102" s="14">
        <f t="shared" ca="1" si="7"/>
        <v>1</v>
      </c>
      <c r="AF102" s="14">
        <f t="shared" si="8"/>
        <v>0.99335277821731804</v>
      </c>
      <c r="AG102" s="47" t="str">
        <f>IF(ISERROR(Table2[[#This Row],[top ratio]]),"Warning: no matching CTDI measurement","Local CTDI used")</f>
        <v>Local CTDI used</v>
      </c>
      <c r="AH102" s="32" t="str">
        <f t="shared" si="9"/>
        <v>No overlap</v>
      </c>
      <c r="AI102" s="15">
        <f ca="1">Table2[[#This Row],[klength]]*Table2[[#This Row],[kcoll]]*Table2[[#This Row],[ksize]]*Table2[[#This Row],[constant]]*Table2[[#This Row],[CTDIvol
(mGy)]]*Table2[[#This Row],[Pitch]]*Table2[[#This Row],[kkvp]]*Table2[[#This Row],[k_ctdi]]*Table2[[#This Row],[k_head]]*Table2[[#This Row],[k_bottom]]</f>
        <v>32.624622789292772</v>
      </c>
      <c r="AJ102" s="15" t="str">
        <f>IF(LEFT(Table2[[#This Row],[Overlap warning]],4)="Warn",Table2[[#This Row],[Predicted PSD]]/(SQRT(Table2[[#This Row],[kcoll]])),"")</f>
        <v/>
      </c>
    </row>
    <row r="103" spans="1:36" ht="16.5" thickTop="1" thickBot="1" x14ac:dyDescent="0.3">
      <c r="A103" s="41" t="s">
        <v>77</v>
      </c>
      <c r="B103" s="86" t="s">
        <v>162</v>
      </c>
      <c r="C103" s="16">
        <v>18.16</v>
      </c>
      <c r="D103" s="13">
        <v>140</v>
      </c>
      <c r="E103" s="16" t="s">
        <v>51</v>
      </c>
      <c r="F103" s="13">
        <v>20</v>
      </c>
      <c r="G103" s="13">
        <v>40</v>
      </c>
      <c r="H103" s="13">
        <v>32</v>
      </c>
      <c r="I103" s="13">
        <v>32</v>
      </c>
      <c r="J103" s="16">
        <v>1.375</v>
      </c>
      <c r="K103" s="16" t="s">
        <v>55</v>
      </c>
      <c r="L103" s="16" t="s">
        <v>80</v>
      </c>
      <c r="M103" s="55" cm="1">
        <f t="array" ref="M103">MAX(IF(Table2[[#This Row],[Filter]]=ctdi_input[Phantom],0.5,0)+IF(Table2[[#This Row],[Device]]=ctdi_input[scanner name],0.35,0)+IF(Table2[[#This Row],[kVp]]=ctdi_input[kVp],0.15,0)-0.005*ABS((Table2[[#This Row],[Coll.
(mm)]]-ctdi_input[nom. beam width])))</f>
        <v>0.79999999999999993</v>
      </c>
      <c r="N103" s="69" cm="1">
        <f t="array" ref="N103">MATCH(Table2[[#This Row],[CTDI match closeness]],(IF(Table2[[#This Row],[Filter]]=ctdi_input[Phantom],0.5,0)+IF(Table2[[#This Row],[Device]]=ctdi_input[scanner name],0.35,0)+IF(Table2[[#This Row],[kVp]]=ctdi_input[kVp],0.15,0)-0.005*ABS((Table2[[#This Row],[Coll.
(mm)]]-ctdi_input[nom. beam width]))),0)</f>
        <v>7</v>
      </c>
      <c r="O103" s="69" cm="1">
        <f t="array" ref="O103">INDEX(ctdi_input[top ratio],Table2[[#This Row],[Match index]])</f>
        <v>1.2526872829502234</v>
      </c>
      <c r="P103" s="69" cm="1">
        <f t="array" ref="P103">INDEX(ctdi_input[bottom_ratio],Table2[[#This Row],[Match index]])</f>
        <v>0.8803960396039604</v>
      </c>
      <c r="Q103" s="69" cm="1">
        <f t="array" ref="Q103">INDEX(ctdi_input[display_ratio],Table2[[#This Row],[Match index]])</f>
        <v>1.0608771929824561</v>
      </c>
      <c r="R103" s="55" t="e" cm="1">
        <f t="array" ref="R103">INDEX(ctdi_input[Head Ratio],Table2[[#This Row],[Match index]])</f>
        <v>#N/A</v>
      </c>
      <c r="S103" s="69">
        <f>_xlfn.XLOOKUP($A103,Device_fits!$A$2:$A$20,Device_fits!C$2:C$20)</f>
        <v>3.7902146210943202</v>
      </c>
      <c r="T103" s="69">
        <f>_xlfn.XLOOKUP($A103,Device_fits!$A$2:$A$20,Device_fits!D$2:D$20)</f>
        <v>7.6862233545544499E-3</v>
      </c>
      <c r="U103" s="69">
        <f>_xlfn.XLOOKUP($A103,Device_fits!$A$2:$A$20,Device_fits!E$2:E$20)</f>
        <v>1.8612220991509498E-2</v>
      </c>
      <c r="V103" s="69">
        <f>_xlfn.XLOOKUP($A103,Device_fits!$A$2:$A$20,Device_fits!F$2:F$20)</f>
        <v>2.1756014018494199</v>
      </c>
      <c r="W103" s="69">
        <f>_xlfn.XLOOKUP($A103,Device_fits!$A$2:$A$20,Device_fits!G$2:G$20)</f>
        <v>2.2599999999999998</v>
      </c>
      <c r="X103" s="69">
        <f>_xlfn.XLOOKUP($A103,Device_fits!$A$2:$A$20,Device_fits!H$2:H$20)</f>
        <v>1</v>
      </c>
      <c r="Y103" s="14">
        <f t="shared" si="5"/>
        <v>53.75</v>
      </c>
      <c r="Z103" s="49">
        <f t="shared" si="6"/>
        <v>1</v>
      </c>
      <c r="AA103" s="50">
        <f>IF(E103="head",IFERROR(1/Table2[[#This Row],[head_ratio_ctdi]],1/W103),1)</f>
        <v>1</v>
      </c>
      <c r="AB103" s="50">
        <f>IFERROR(Table2[[#This Row],[display_ratio]],Table2[[#This Row],[display ratio override]])</f>
        <v>1.0608771929824561</v>
      </c>
      <c r="AC103" s="14">
        <f>1-0.5*EXP(-Table2[[#This Row],[c_length]]*(Table2[[#This Row],[Eff. length]]))</f>
        <v>0.66921335413790561</v>
      </c>
      <c r="AD103" s="70">
        <f>Table2[[#This Row],[Coll.
(mm)]]/(Table2[[#This Row],[Coll.
(mm)]]+Table2[[#This Row],[c_penumbra]])</f>
        <v>0.8406817810826468</v>
      </c>
      <c r="AE103" s="14">
        <f t="shared" ca="1" si="7"/>
        <v>1</v>
      </c>
      <c r="AF103" s="14">
        <f t="shared" si="8"/>
        <v>0.9906938895042452</v>
      </c>
      <c r="AG103" s="47" t="str">
        <f>IF(ISERROR(Table2[[#This Row],[top ratio]]),"Warning: no matching CTDI measurement","Local CTDI used")</f>
        <v>Local CTDI used</v>
      </c>
      <c r="AH103" s="32" t="str">
        <f t="shared" si="9"/>
        <v>No overlap</v>
      </c>
      <c r="AI103" s="15">
        <f ca="1">Table2[[#This Row],[klength]]*Table2[[#This Row],[kcoll]]*Table2[[#This Row],[ksize]]*Table2[[#This Row],[constant]]*Table2[[#This Row],[CTDIvol
(mGy)]]*Table2[[#This Row],[Pitch]]*Table2[[#This Row],[kkvp]]*Table2[[#This Row],[k_ctdi]]*Table2[[#This Row],[k_head]]*Table2[[#This Row],[k_bottom]]</f>
        <v>32.121713480869914</v>
      </c>
      <c r="AJ103" s="15" t="str">
        <f>IF(LEFT(Table2[[#This Row],[Overlap warning]],4)="Warn",Table2[[#This Row],[Predicted PSD]]/(SQRT(Table2[[#This Row],[kcoll]])),"")</f>
        <v/>
      </c>
    </row>
    <row r="104" spans="1:36" ht="15.75" thickTop="1" x14ac:dyDescent="0.25">
      <c r="A104" s="41" t="s">
        <v>77</v>
      </c>
      <c r="B104" s="87" t="s">
        <v>161</v>
      </c>
      <c r="C104" s="42">
        <v>15.64</v>
      </c>
      <c r="D104" s="43">
        <v>140</v>
      </c>
      <c r="E104" s="42" t="s">
        <v>51</v>
      </c>
      <c r="F104" s="43">
        <v>40</v>
      </c>
      <c r="G104" s="43">
        <v>40</v>
      </c>
      <c r="H104" s="43">
        <v>32</v>
      </c>
      <c r="I104" s="43">
        <v>32</v>
      </c>
      <c r="J104" s="42">
        <v>1.375</v>
      </c>
      <c r="K104" s="42" t="s">
        <v>55</v>
      </c>
      <c r="L104" s="42" t="s">
        <v>80</v>
      </c>
      <c r="M104" s="55" cm="1">
        <f t="array" ref="M104">MAX(IF(Table2[[#This Row],[Filter]]=ctdi_input[Phantom],0.5,0)+IF(Table2[[#This Row],[Device]]=ctdi_input[scanner name],0.35,0)+IF(Table2[[#This Row],[kVp]]=ctdi_input[kVp],0.15,0)-0.005*ABS((Table2[[#This Row],[Coll.
(mm)]]-ctdi_input[nom. beam width])))</f>
        <v>0.7</v>
      </c>
      <c r="N104" s="71" cm="1">
        <f t="array" ref="N104">MATCH(Table2[[#This Row],[CTDI match closeness]],(IF(Table2[[#This Row],[Filter]]=ctdi_input[Phantom],0.5,0)+IF(Table2[[#This Row],[Device]]=ctdi_input[scanner name],0.35,0)+IF(Table2[[#This Row],[kVp]]=ctdi_input[kVp],0.15,0)-0.005*ABS((Table2[[#This Row],[Coll.
(mm)]]-ctdi_input[nom. beam width]))),0)</f>
        <v>7</v>
      </c>
      <c r="O104" s="71" cm="1">
        <f t="array" ref="O104">INDEX(ctdi_input[top ratio],Table2[[#This Row],[Match index]])</f>
        <v>1.2526872829502234</v>
      </c>
      <c r="P104" s="71" cm="1">
        <f t="array" ref="P104">INDEX(ctdi_input[bottom_ratio],Table2[[#This Row],[Match index]])</f>
        <v>0.8803960396039604</v>
      </c>
      <c r="Q104" s="71" cm="1">
        <f t="array" ref="Q104">INDEX(ctdi_input[display_ratio],Table2[[#This Row],[Match index]])</f>
        <v>1.0608771929824561</v>
      </c>
      <c r="R104" s="88" t="e" cm="1">
        <f t="array" ref="R104">INDEX(ctdi_input[Head Ratio],Table2[[#This Row],[Match index]])</f>
        <v>#N/A</v>
      </c>
      <c r="S104" s="71">
        <f>_xlfn.XLOOKUP($A104,Device_fits!$A$2:$A$20,Device_fits!C$2:C$20)</f>
        <v>3.7902146210943202</v>
      </c>
      <c r="T104" s="71">
        <f>_xlfn.XLOOKUP($A104,Device_fits!$A$2:$A$20,Device_fits!D$2:D$20)</f>
        <v>7.6862233545544499E-3</v>
      </c>
      <c r="U104" s="71">
        <f>_xlfn.XLOOKUP($A104,Device_fits!$A$2:$A$20,Device_fits!E$2:E$20)</f>
        <v>1.8612220991509498E-2</v>
      </c>
      <c r="V104" s="71">
        <f>_xlfn.XLOOKUP($A104,Device_fits!$A$2:$A$20,Device_fits!F$2:F$20)</f>
        <v>2.1756014018494199</v>
      </c>
      <c r="W104" s="71">
        <f>_xlfn.XLOOKUP($A104,Device_fits!$A$2:$A$20,Device_fits!G$2:G$20)</f>
        <v>2.2599999999999998</v>
      </c>
      <c r="X104" s="71">
        <f>_xlfn.XLOOKUP($A104,Device_fits!$A$2:$A$20,Device_fits!H$2:H$20)</f>
        <v>1</v>
      </c>
      <c r="Y104" s="44">
        <f t="shared" si="5"/>
        <v>67.5</v>
      </c>
      <c r="Z104" s="51">
        <f t="shared" si="6"/>
        <v>1</v>
      </c>
      <c r="AA104" s="52">
        <f>IF(E104="head",IFERROR(1/Table2[[#This Row],[head_ratio_ctdi]],1/W104),1)</f>
        <v>1</v>
      </c>
      <c r="AB104" s="52">
        <f>IFERROR(Table2[[#This Row],[display_ratio]],Table2[[#This Row],[display ratio override]])</f>
        <v>1.0608771929824561</v>
      </c>
      <c r="AC104" s="44">
        <f>1-0.5*EXP(-Table2[[#This Row],[c_length]]*(Table2[[#This Row],[Eff. length]]))</f>
        <v>0.70238877460472093</v>
      </c>
      <c r="AD104" s="72">
        <f>Table2[[#This Row],[Coll.
(mm)]]/(Table2[[#This Row],[Coll.
(mm)]]+Table2[[#This Row],[c_penumbra]])</f>
        <v>0.91344608255771087</v>
      </c>
      <c r="AE104" s="44">
        <f t="shared" ca="1" si="7"/>
        <v>1</v>
      </c>
      <c r="AF104" s="44">
        <f t="shared" si="8"/>
        <v>0.9906938895042452</v>
      </c>
      <c r="AG104" s="48" t="str">
        <f>IF(ISERROR(Table2[[#This Row],[top ratio]]),"Warning: no matching CTDI measurement","Local CTDI used")</f>
        <v>Local CTDI used</v>
      </c>
      <c r="AH104" s="45" t="str">
        <f t="shared" si="9"/>
        <v>No overlap</v>
      </c>
      <c r="AI104" s="46">
        <f ca="1">Table2[[#This Row],[klength]]*Table2[[#This Row],[kcoll]]*Table2[[#This Row],[ksize]]*Table2[[#This Row],[constant]]*Table2[[#This Row],[CTDIvol
(mGy)]]*Table2[[#This Row],[Pitch]]*Table2[[#This Row],[kkvp]]*Table2[[#This Row],[k_ctdi]]*Table2[[#This Row],[k_head]]*Table2[[#This Row],[k_bottom]]</f>
        <v>31.548873294897671</v>
      </c>
      <c r="AJ104" s="15" t="str">
        <f>IF(LEFT(Table2[[#This Row],[Overlap warning]],4)="Warn",Table2[[#This Row],[Predicted PSD]]/(SQRT(Table2[[#This Row],[kcoll]])),"")</f>
        <v/>
      </c>
    </row>
    <row r="105" spans="1:36" x14ac:dyDescent="0.2">
      <c r="B105" s="35"/>
      <c r="C105" s="35"/>
      <c r="D105" s="36"/>
      <c r="E105" s="35"/>
      <c r="F105" s="36"/>
      <c r="G105" s="36"/>
      <c r="H105" s="36"/>
      <c r="I105" s="36"/>
      <c r="J105" s="35"/>
      <c r="K105" s="35"/>
      <c r="L105" s="35"/>
      <c r="M105" s="35"/>
      <c r="N105" s="35"/>
      <c r="O105" s="35"/>
      <c r="P105" s="35"/>
      <c r="Q105" s="35"/>
      <c r="R105" s="35"/>
      <c r="S105" s="35"/>
      <c r="T105" s="35"/>
      <c r="U105" s="35"/>
      <c r="V105" s="35"/>
      <c r="W105" s="35"/>
      <c r="X105" s="35"/>
      <c r="Z105" s="35"/>
      <c r="AA105" s="35"/>
      <c r="AB105" s="35"/>
      <c r="AH105" s="35"/>
    </row>
    <row r="106" spans="1:36" x14ac:dyDescent="0.2">
      <c r="B106" s="35"/>
      <c r="C106" s="35"/>
      <c r="D106" s="36"/>
      <c r="E106" s="35"/>
      <c r="F106" s="36"/>
      <c r="G106" s="36"/>
      <c r="H106" s="36"/>
      <c r="I106" s="36"/>
      <c r="J106" s="35"/>
      <c r="K106" s="35"/>
      <c r="L106" s="35"/>
      <c r="M106" s="35"/>
      <c r="N106" s="35"/>
      <c r="O106" s="35"/>
      <c r="P106" s="35"/>
      <c r="Q106" s="35"/>
      <c r="R106" s="35"/>
      <c r="S106" s="35"/>
      <c r="T106" s="35"/>
      <c r="U106" s="35"/>
      <c r="V106" s="35"/>
      <c r="W106" s="35"/>
      <c r="X106" s="35"/>
      <c r="Z106" s="35"/>
      <c r="AA106" s="35"/>
      <c r="AB106" s="35"/>
      <c r="AH106" s="35"/>
    </row>
    <row r="107" spans="1:36" x14ac:dyDescent="0.2">
      <c r="B107" s="35"/>
      <c r="C107" s="35"/>
      <c r="D107" s="36"/>
      <c r="E107" s="35"/>
      <c r="F107" s="36"/>
      <c r="G107" s="36"/>
      <c r="H107" s="36"/>
      <c r="I107" s="36"/>
      <c r="J107" s="35"/>
      <c r="K107" s="35"/>
      <c r="L107" s="35"/>
      <c r="M107" s="35"/>
      <c r="N107" s="35"/>
      <c r="O107" s="35"/>
      <c r="P107" s="35"/>
      <c r="Q107" s="35"/>
      <c r="R107" s="35"/>
      <c r="S107" s="35"/>
      <c r="T107" s="35"/>
      <c r="U107" s="35"/>
      <c r="V107" s="35"/>
      <c r="W107" s="35"/>
      <c r="X107" s="35"/>
      <c r="Z107" s="35"/>
      <c r="AA107" s="35"/>
      <c r="AB107" s="35"/>
      <c r="AH107" s="35"/>
    </row>
    <row r="108" spans="1:36" x14ac:dyDescent="0.2">
      <c r="B108" s="35"/>
      <c r="C108" s="35"/>
      <c r="D108" s="36"/>
      <c r="E108" s="35"/>
      <c r="F108" s="36"/>
      <c r="G108" s="36"/>
      <c r="H108" s="36"/>
      <c r="I108" s="36"/>
      <c r="J108" s="35"/>
      <c r="K108" s="35"/>
      <c r="L108" s="35"/>
      <c r="M108" s="35"/>
      <c r="N108" s="35"/>
      <c r="O108" s="35"/>
      <c r="P108" s="35"/>
      <c r="Q108" s="35"/>
      <c r="R108" s="35"/>
      <c r="S108" s="35"/>
      <c r="T108" s="35"/>
      <c r="U108" s="35"/>
      <c r="V108" s="35"/>
      <c r="W108" s="35"/>
      <c r="X108" s="35"/>
      <c r="Z108" s="35"/>
      <c r="AA108" s="35"/>
      <c r="AB108" s="35"/>
      <c r="AH108" s="35"/>
    </row>
    <row r="109" spans="1:36" x14ac:dyDescent="0.2">
      <c r="B109" s="35"/>
      <c r="C109" s="35"/>
      <c r="D109" s="36"/>
      <c r="E109" s="35"/>
      <c r="F109" s="36"/>
      <c r="G109" s="36"/>
      <c r="H109" s="36"/>
      <c r="I109" s="36"/>
      <c r="J109" s="35"/>
      <c r="K109" s="35"/>
      <c r="L109" s="35"/>
      <c r="M109" s="35"/>
      <c r="N109" s="35"/>
      <c r="O109" s="35"/>
      <c r="P109" s="35"/>
      <c r="Q109" s="35"/>
      <c r="R109" s="35"/>
      <c r="S109" s="35"/>
      <c r="T109" s="35"/>
      <c r="U109" s="35"/>
      <c r="V109" s="35"/>
      <c r="W109" s="35"/>
      <c r="X109" s="35"/>
      <c r="Z109" s="35"/>
      <c r="AA109" s="35"/>
      <c r="AB109" s="35"/>
      <c r="AH109" s="35"/>
    </row>
    <row r="110" spans="1:36" x14ac:dyDescent="0.2">
      <c r="B110" s="35"/>
      <c r="C110" s="35"/>
      <c r="D110" s="36"/>
      <c r="E110" s="35"/>
      <c r="F110" s="36"/>
      <c r="G110" s="36"/>
      <c r="H110" s="36"/>
      <c r="I110" s="36"/>
      <c r="J110" s="35"/>
      <c r="K110" s="35"/>
      <c r="L110" s="35"/>
      <c r="M110" s="35"/>
      <c r="N110" s="35"/>
      <c r="O110" s="35"/>
      <c r="P110" s="35"/>
      <c r="Q110" s="35"/>
      <c r="R110" s="35"/>
      <c r="S110" s="35"/>
      <c r="T110" s="35"/>
      <c r="U110" s="35"/>
      <c r="V110" s="35"/>
      <c r="W110" s="35"/>
      <c r="X110" s="35"/>
      <c r="Z110" s="35"/>
      <c r="AA110" s="35"/>
      <c r="AB110" s="35"/>
      <c r="AH110" s="35"/>
    </row>
    <row r="111" spans="1:36" x14ac:dyDescent="0.2">
      <c r="B111" s="35"/>
      <c r="C111" s="35"/>
      <c r="D111" s="36"/>
      <c r="E111" s="35"/>
      <c r="F111" s="36"/>
      <c r="G111" s="36"/>
      <c r="H111" s="36"/>
      <c r="I111" s="36"/>
      <c r="J111" s="35"/>
      <c r="K111" s="35"/>
      <c r="L111" s="35"/>
      <c r="M111" s="35"/>
      <c r="N111" s="35"/>
      <c r="O111" s="35"/>
      <c r="P111" s="35"/>
      <c r="Q111" s="35"/>
      <c r="R111" s="35"/>
      <c r="S111" s="35"/>
      <c r="T111" s="35"/>
      <c r="U111" s="35"/>
      <c r="V111" s="35"/>
      <c r="W111" s="35"/>
      <c r="X111" s="35"/>
      <c r="Z111" s="35"/>
      <c r="AA111" s="35"/>
      <c r="AB111" s="35"/>
      <c r="AH111" s="35"/>
    </row>
    <row r="112" spans="1:36" x14ac:dyDescent="0.2">
      <c r="B112" s="35"/>
      <c r="C112" s="35"/>
      <c r="D112" s="36"/>
      <c r="E112" s="35"/>
      <c r="F112" s="36"/>
      <c r="G112" s="36"/>
      <c r="H112" s="36"/>
      <c r="I112" s="36"/>
      <c r="J112" s="35"/>
      <c r="K112" s="35"/>
      <c r="L112" s="35"/>
      <c r="M112" s="35"/>
      <c r="N112" s="35"/>
      <c r="O112" s="35"/>
      <c r="P112" s="35"/>
      <c r="Q112" s="35"/>
      <c r="R112" s="35"/>
      <c r="S112" s="35"/>
      <c r="T112" s="35"/>
      <c r="U112" s="35"/>
      <c r="V112" s="35"/>
      <c r="W112" s="35"/>
      <c r="X112" s="35"/>
      <c r="Z112" s="35"/>
      <c r="AA112" s="35"/>
      <c r="AB112" s="35"/>
      <c r="AH112" s="35"/>
    </row>
    <row r="113" spans="2:34" x14ac:dyDescent="0.2">
      <c r="B113" s="35"/>
      <c r="C113" s="35"/>
      <c r="D113" s="36"/>
      <c r="E113" s="35"/>
      <c r="F113" s="36"/>
      <c r="G113" s="36"/>
      <c r="H113" s="36"/>
      <c r="I113" s="36"/>
      <c r="J113" s="35"/>
      <c r="K113" s="35"/>
      <c r="L113" s="35"/>
      <c r="M113" s="35"/>
      <c r="N113" s="35"/>
      <c r="O113" s="35"/>
      <c r="P113" s="35"/>
      <c r="Q113" s="35"/>
      <c r="R113" s="35"/>
      <c r="S113" s="35"/>
      <c r="T113" s="35"/>
      <c r="U113" s="35"/>
      <c r="V113" s="35"/>
      <c r="W113" s="35"/>
      <c r="X113" s="35"/>
      <c r="Z113" s="35"/>
      <c r="AA113" s="35"/>
      <c r="AB113" s="35"/>
      <c r="AH113" s="35"/>
    </row>
    <row r="114" spans="2:34" x14ac:dyDescent="0.2">
      <c r="B114" s="35"/>
      <c r="C114" s="35"/>
      <c r="D114" s="36"/>
      <c r="E114" s="35"/>
      <c r="F114" s="36"/>
      <c r="G114" s="36"/>
      <c r="H114" s="36"/>
      <c r="I114" s="36"/>
      <c r="J114" s="35"/>
      <c r="K114" s="35"/>
      <c r="L114" s="35"/>
      <c r="M114" s="35"/>
      <c r="N114" s="35"/>
      <c r="O114" s="35"/>
      <c r="P114" s="35"/>
      <c r="Q114" s="35"/>
      <c r="R114" s="35"/>
      <c r="S114" s="35"/>
      <c r="T114" s="35"/>
      <c r="U114" s="35"/>
      <c r="V114" s="35"/>
      <c r="W114" s="35"/>
      <c r="X114" s="35"/>
      <c r="Z114" s="35"/>
      <c r="AA114" s="35"/>
      <c r="AB114" s="35"/>
      <c r="AH114" s="35"/>
    </row>
    <row r="115" spans="2:34" x14ac:dyDescent="0.2">
      <c r="B115" s="35"/>
      <c r="C115" s="35"/>
      <c r="D115" s="36"/>
      <c r="E115" s="35"/>
      <c r="F115" s="36"/>
      <c r="G115" s="36"/>
      <c r="H115" s="36"/>
      <c r="I115" s="36"/>
      <c r="J115" s="35"/>
      <c r="K115" s="35"/>
      <c r="L115" s="35"/>
      <c r="M115" s="35"/>
      <c r="N115" s="35"/>
      <c r="O115" s="35"/>
      <c r="P115" s="35"/>
      <c r="Q115" s="35"/>
      <c r="R115" s="35"/>
      <c r="S115" s="35"/>
      <c r="T115" s="35"/>
      <c r="U115" s="35"/>
      <c r="V115" s="35"/>
      <c r="W115" s="35"/>
      <c r="X115" s="35"/>
      <c r="Z115" s="35"/>
      <c r="AA115" s="35"/>
      <c r="AB115" s="35"/>
      <c r="AH115" s="35"/>
    </row>
    <row r="116" spans="2:34" x14ac:dyDescent="0.2">
      <c r="B116" s="35"/>
      <c r="C116" s="35"/>
      <c r="D116" s="36"/>
      <c r="E116" s="35"/>
      <c r="F116" s="36"/>
      <c r="G116" s="36"/>
      <c r="H116" s="36"/>
      <c r="I116" s="36"/>
      <c r="J116" s="35"/>
      <c r="K116" s="35"/>
      <c r="L116" s="35"/>
      <c r="M116" s="35"/>
      <c r="N116" s="35"/>
      <c r="O116" s="35"/>
      <c r="P116" s="35"/>
      <c r="Q116" s="35"/>
      <c r="R116" s="35"/>
      <c r="S116" s="35"/>
      <c r="T116" s="35"/>
      <c r="U116" s="35"/>
      <c r="V116" s="35"/>
      <c r="W116" s="35"/>
      <c r="X116" s="35"/>
      <c r="Z116" s="35"/>
      <c r="AA116" s="35"/>
      <c r="AB116" s="35"/>
      <c r="AH116" s="35"/>
    </row>
    <row r="117" spans="2:34" x14ac:dyDescent="0.2">
      <c r="B117" s="35"/>
      <c r="C117" s="35"/>
      <c r="D117" s="36"/>
      <c r="E117" s="35"/>
      <c r="F117" s="36"/>
      <c r="G117" s="36"/>
      <c r="H117" s="36"/>
      <c r="I117" s="36"/>
      <c r="J117" s="35"/>
      <c r="K117" s="35"/>
      <c r="L117" s="35"/>
      <c r="M117" s="35"/>
      <c r="N117" s="35"/>
      <c r="O117" s="35"/>
      <c r="P117" s="35"/>
      <c r="Q117" s="35"/>
      <c r="R117" s="35"/>
      <c r="S117" s="35"/>
      <c r="T117" s="35"/>
      <c r="U117" s="35"/>
      <c r="V117" s="35"/>
      <c r="W117" s="35"/>
      <c r="X117" s="35"/>
      <c r="Z117" s="35"/>
      <c r="AA117" s="35"/>
      <c r="AB117" s="35"/>
      <c r="AH117" s="35"/>
    </row>
    <row r="118" spans="2:34" x14ac:dyDescent="0.2">
      <c r="B118" s="35"/>
      <c r="C118" s="35"/>
      <c r="D118" s="36"/>
      <c r="E118" s="35"/>
      <c r="F118" s="36"/>
      <c r="G118" s="36"/>
      <c r="H118" s="36"/>
      <c r="I118" s="36"/>
      <c r="J118" s="35"/>
      <c r="K118" s="35"/>
      <c r="L118" s="35"/>
      <c r="M118" s="35"/>
      <c r="N118" s="35"/>
      <c r="O118" s="35"/>
      <c r="P118" s="35"/>
      <c r="Q118" s="35"/>
      <c r="R118" s="35"/>
      <c r="S118" s="35"/>
      <c r="T118" s="35"/>
      <c r="U118" s="35"/>
      <c r="V118" s="35"/>
      <c r="W118" s="35"/>
      <c r="X118" s="35"/>
      <c r="Z118" s="35"/>
      <c r="AA118" s="35"/>
      <c r="AB118" s="35"/>
      <c r="AH118" s="35"/>
    </row>
    <row r="119" spans="2:34" x14ac:dyDescent="0.2">
      <c r="B119" s="35"/>
      <c r="C119" s="35"/>
      <c r="D119" s="36"/>
      <c r="E119" s="35"/>
      <c r="F119" s="36"/>
      <c r="G119" s="36"/>
      <c r="H119" s="36"/>
      <c r="I119" s="36"/>
      <c r="J119" s="35"/>
      <c r="K119" s="35"/>
      <c r="L119" s="35"/>
      <c r="M119" s="35"/>
      <c r="N119" s="35"/>
      <c r="O119" s="35"/>
      <c r="P119" s="35"/>
      <c r="Q119" s="35"/>
      <c r="R119" s="35"/>
      <c r="S119" s="35"/>
      <c r="T119" s="35"/>
      <c r="U119" s="35"/>
      <c r="V119" s="35"/>
      <c r="W119" s="35"/>
      <c r="X119" s="35"/>
      <c r="Z119" s="35"/>
      <c r="AA119" s="35"/>
      <c r="AB119" s="35"/>
      <c r="AH119" s="35"/>
    </row>
    <row r="120" spans="2:34" x14ac:dyDescent="0.2">
      <c r="B120" s="35"/>
      <c r="C120" s="35"/>
      <c r="D120" s="36"/>
      <c r="E120" s="35"/>
      <c r="F120" s="36"/>
      <c r="G120" s="36"/>
      <c r="H120" s="36"/>
      <c r="I120" s="36"/>
      <c r="J120" s="35"/>
      <c r="K120" s="35"/>
      <c r="L120" s="35"/>
      <c r="M120" s="35"/>
      <c r="N120" s="35"/>
      <c r="O120" s="35"/>
      <c r="P120" s="35"/>
      <c r="Q120" s="35"/>
      <c r="R120" s="35"/>
      <c r="S120" s="35"/>
      <c r="T120" s="35"/>
      <c r="U120" s="35"/>
      <c r="V120" s="35"/>
      <c r="W120" s="35"/>
      <c r="X120" s="35"/>
      <c r="Z120" s="35"/>
      <c r="AA120" s="35"/>
      <c r="AB120" s="35"/>
      <c r="AH120" s="35"/>
    </row>
    <row r="121" spans="2:34" x14ac:dyDescent="0.2">
      <c r="B121" s="35"/>
      <c r="C121" s="35"/>
      <c r="D121" s="36"/>
      <c r="E121" s="35"/>
      <c r="F121" s="36"/>
      <c r="G121" s="36"/>
      <c r="H121" s="36"/>
      <c r="I121" s="36"/>
      <c r="J121" s="35"/>
      <c r="K121" s="35"/>
      <c r="L121" s="35"/>
      <c r="M121" s="35"/>
      <c r="N121" s="35"/>
      <c r="O121" s="35"/>
      <c r="P121" s="35"/>
      <c r="Q121" s="35"/>
      <c r="R121" s="35"/>
      <c r="S121" s="35"/>
      <c r="T121" s="35"/>
      <c r="U121" s="35"/>
      <c r="V121" s="35"/>
      <c r="W121" s="35"/>
      <c r="X121" s="35"/>
      <c r="Z121" s="35"/>
      <c r="AA121" s="35"/>
      <c r="AB121" s="35"/>
      <c r="AH121" s="35"/>
    </row>
    <row r="122" spans="2:34" x14ac:dyDescent="0.2">
      <c r="B122" s="35"/>
      <c r="C122" s="35"/>
      <c r="D122" s="36"/>
      <c r="E122" s="35"/>
      <c r="F122" s="36"/>
      <c r="G122" s="36"/>
      <c r="H122" s="36"/>
      <c r="I122" s="36"/>
      <c r="J122" s="35"/>
      <c r="K122" s="35"/>
      <c r="L122" s="35"/>
      <c r="M122" s="35"/>
      <c r="N122" s="35"/>
      <c r="O122" s="35"/>
      <c r="P122" s="35"/>
      <c r="Q122" s="35"/>
      <c r="R122" s="35"/>
      <c r="S122" s="35"/>
      <c r="T122" s="35"/>
      <c r="U122" s="35"/>
      <c r="V122" s="35"/>
      <c r="W122" s="35"/>
      <c r="X122" s="35"/>
      <c r="Z122" s="35"/>
      <c r="AA122" s="35"/>
      <c r="AB122" s="35"/>
      <c r="AH122" s="35"/>
    </row>
    <row r="123" spans="2:34" x14ac:dyDescent="0.2">
      <c r="B123" s="35"/>
      <c r="C123" s="35"/>
      <c r="D123" s="36"/>
      <c r="E123" s="35"/>
      <c r="F123" s="36"/>
      <c r="G123" s="36"/>
      <c r="H123" s="36"/>
      <c r="I123" s="36"/>
      <c r="J123" s="35"/>
      <c r="K123" s="35"/>
      <c r="L123" s="35"/>
      <c r="M123" s="35"/>
      <c r="N123" s="35"/>
      <c r="O123" s="35"/>
      <c r="P123" s="35"/>
      <c r="Q123" s="35"/>
      <c r="R123" s="35"/>
      <c r="S123" s="35"/>
      <c r="T123" s="35"/>
      <c r="U123" s="35"/>
      <c r="V123" s="35"/>
      <c r="W123" s="35"/>
      <c r="X123" s="35"/>
      <c r="Z123" s="35"/>
      <c r="AA123" s="35"/>
      <c r="AB123" s="35"/>
      <c r="AH123" s="35"/>
    </row>
    <row r="124" spans="2:34" x14ac:dyDescent="0.2">
      <c r="B124" s="35"/>
      <c r="C124" s="35"/>
      <c r="D124" s="36"/>
      <c r="E124" s="35"/>
      <c r="F124" s="36"/>
      <c r="G124" s="36"/>
      <c r="H124" s="36"/>
      <c r="I124" s="36"/>
      <c r="J124" s="35"/>
      <c r="K124" s="35"/>
      <c r="L124" s="35"/>
      <c r="M124" s="35"/>
      <c r="N124" s="35"/>
      <c r="O124" s="35"/>
      <c r="P124" s="35"/>
      <c r="Q124" s="35"/>
      <c r="R124" s="35"/>
      <c r="S124" s="35"/>
      <c r="T124" s="35"/>
      <c r="U124" s="35"/>
      <c r="V124" s="35"/>
      <c r="W124" s="35"/>
      <c r="X124" s="35"/>
      <c r="Z124" s="35"/>
      <c r="AA124" s="35"/>
      <c r="AB124" s="35"/>
      <c r="AH124" s="35"/>
    </row>
    <row r="125" spans="2:34" x14ac:dyDescent="0.2">
      <c r="B125" s="35"/>
      <c r="C125" s="35"/>
      <c r="D125" s="36"/>
      <c r="E125" s="35"/>
      <c r="F125" s="36"/>
      <c r="G125" s="36"/>
      <c r="H125" s="36"/>
      <c r="I125" s="36"/>
      <c r="J125" s="35"/>
      <c r="K125" s="35"/>
      <c r="L125" s="35"/>
      <c r="M125" s="35"/>
      <c r="N125" s="35"/>
      <c r="O125" s="35"/>
      <c r="P125" s="35"/>
      <c r="Q125" s="35"/>
      <c r="R125" s="35"/>
      <c r="S125" s="35"/>
      <c r="T125" s="35"/>
      <c r="U125" s="35"/>
      <c r="V125" s="35"/>
      <c r="W125" s="35"/>
      <c r="X125" s="35"/>
      <c r="Z125" s="35"/>
      <c r="AA125" s="35"/>
      <c r="AB125" s="35"/>
      <c r="AH125" s="35"/>
    </row>
    <row r="126" spans="2:34" x14ac:dyDescent="0.2">
      <c r="B126" s="35"/>
      <c r="C126" s="35"/>
      <c r="D126" s="36"/>
      <c r="E126" s="35"/>
      <c r="F126" s="36"/>
      <c r="G126" s="36"/>
      <c r="H126" s="36"/>
      <c r="I126" s="36"/>
      <c r="J126" s="35"/>
      <c r="K126" s="35"/>
      <c r="L126" s="35"/>
      <c r="M126" s="35"/>
      <c r="N126" s="35"/>
      <c r="O126" s="35"/>
      <c r="P126" s="35"/>
      <c r="Q126" s="35"/>
      <c r="R126" s="35"/>
      <c r="S126" s="35"/>
      <c r="T126" s="35"/>
      <c r="U126" s="35"/>
      <c r="V126" s="35"/>
      <c r="W126" s="35"/>
      <c r="X126" s="35"/>
      <c r="Z126" s="35"/>
      <c r="AA126" s="35"/>
      <c r="AB126" s="35"/>
      <c r="AH126" s="35"/>
    </row>
    <row r="127" spans="2:34" x14ac:dyDescent="0.2">
      <c r="B127" s="35"/>
      <c r="C127" s="35"/>
      <c r="D127" s="36"/>
      <c r="E127" s="35"/>
      <c r="F127" s="36"/>
      <c r="G127" s="36"/>
      <c r="H127" s="36"/>
      <c r="I127" s="36"/>
      <c r="J127" s="35"/>
      <c r="K127" s="35"/>
      <c r="L127" s="35"/>
      <c r="M127" s="35"/>
      <c r="N127" s="35"/>
      <c r="O127" s="35"/>
      <c r="P127" s="35"/>
      <c r="Q127" s="35"/>
      <c r="R127" s="35"/>
      <c r="S127" s="35"/>
      <c r="T127" s="35"/>
      <c r="U127" s="35"/>
      <c r="V127" s="35"/>
      <c r="W127" s="35"/>
      <c r="X127" s="35"/>
      <c r="Z127" s="35"/>
      <c r="AA127" s="35"/>
      <c r="AB127" s="35"/>
      <c r="AH127" s="35"/>
    </row>
    <row r="128" spans="2:34" x14ac:dyDescent="0.2">
      <c r="B128" s="35"/>
      <c r="C128" s="35"/>
      <c r="D128" s="36"/>
      <c r="E128" s="35"/>
      <c r="F128" s="36"/>
      <c r="G128" s="36"/>
      <c r="H128" s="36"/>
      <c r="I128" s="36"/>
      <c r="J128" s="35"/>
      <c r="K128" s="35"/>
      <c r="L128" s="35"/>
      <c r="M128" s="35"/>
      <c r="N128" s="35"/>
      <c r="O128" s="35"/>
      <c r="P128" s="35"/>
      <c r="Q128" s="35"/>
      <c r="R128" s="35"/>
      <c r="S128" s="35"/>
      <c r="T128" s="35"/>
      <c r="U128" s="35"/>
      <c r="V128" s="35"/>
      <c r="W128" s="35"/>
      <c r="X128" s="35"/>
      <c r="Z128" s="35"/>
      <c r="AA128" s="35"/>
      <c r="AB128" s="35"/>
      <c r="AH128" s="35"/>
    </row>
    <row r="129" spans="2:34" x14ac:dyDescent="0.2">
      <c r="B129" s="35"/>
      <c r="C129" s="35"/>
      <c r="D129" s="36"/>
      <c r="E129" s="35"/>
      <c r="F129" s="36"/>
      <c r="G129" s="36"/>
      <c r="H129" s="36"/>
      <c r="I129" s="36"/>
      <c r="J129" s="35"/>
      <c r="K129" s="35"/>
      <c r="L129" s="35"/>
      <c r="M129" s="35"/>
      <c r="N129" s="35"/>
      <c r="O129" s="35"/>
      <c r="P129" s="35"/>
      <c r="Q129" s="35"/>
      <c r="R129" s="35"/>
      <c r="S129" s="35"/>
      <c r="T129" s="35"/>
      <c r="U129" s="35"/>
      <c r="V129" s="35"/>
      <c r="W129" s="35"/>
      <c r="X129" s="35"/>
      <c r="Z129" s="35"/>
      <c r="AA129" s="35"/>
      <c r="AB129" s="35"/>
      <c r="AH129" s="35"/>
    </row>
    <row r="130" spans="2:34" x14ac:dyDescent="0.2">
      <c r="B130" s="35"/>
      <c r="C130" s="35"/>
      <c r="D130" s="36"/>
      <c r="E130" s="35"/>
      <c r="F130" s="36"/>
      <c r="G130" s="36"/>
      <c r="H130" s="36"/>
      <c r="I130" s="36"/>
      <c r="J130" s="35"/>
      <c r="K130" s="35"/>
      <c r="L130" s="35"/>
      <c r="M130" s="35"/>
      <c r="N130" s="35"/>
      <c r="O130" s="35"/>
      <c r="P130" s="35"/>
      <c r="Q130" s="35"/>
      <c r="R130" s="35"/>
      <c r="S130" s="35"/>
      <c r="T130" s="35"/>
      <c r="U130" s="35"/>
      <c r="V130" s="35"/>
      <c r="W130" s="35"/>
      <c r="X130" s="35"/>
      <c r="Z130" s="35"/>
      <c r="AA130" s="35"/>
      <c r="AB130" s="35"/>
      <c r="AH130" s="35"/>
    </row>
    <row r="131" spans="2:34" x14ac:dyDescent="0.2">
      <c r="B131" s="35"/>
      <c r="C131" s="35"/>
      <c r="D131" s="36"/>
      <c r="E131" s="35"/>
      <c r="F131" s="36"/>
      <c r="G131" s="36"/>
      <c r="H131" s="36"/>
      <c r="I131" s="36"/>
      <c r="J131" s="35"/>
      <c r="K131" s="35"/>
      <c r="L131" s="35"/>
      <c r="M131" s="35"/>
      <c r="N131" s="35"/>
      <c r="O131" s="35"/>
      <c r="P131" s="35"/>
      <c r="Q131" s="35"/>
      <c r="R131" s="35"/>
      <c r="S131" s="35"/>
      <c r="T131" s="35"/>
      <c r="U131" s="35"/>
      <c r="V131" s="35"/>
      <c r="W131" s="35"/>
      <c r="X131" s="35"/>
      <c r="Z131" s="35"/>
      <c r="AA131" s="35"/>
      <c r="AB131" s="35"/>
      <c r="AH131" s="35"/>
    </row>
    <row r="132" spans="2:34" x14ac:dyDescent="0.2">
      <c r="B132" s="35"/>
      <c r="C132" s="35"/>
      <c r="D132" s="36"/>
      <c r="E132" s="35"/>
      <c r="F132" s="36"/>
      <c r="G132" s="36"/>
      <c r="H132" s="36"/>
      <c r="I132" s="36"/>
      <c r="J132" s="35"/>
      <c r="K132" s="35"/>
      <c r="L132" s="35"/>
      <c r="M132" s="35"/>
      <c r="N132" s="35"/>
      <c r="O132" s="35"/>
      <c r="P132" s="35"/>
      <c r="Q132" s="35"/>
      <c r="R132" s="35"/>
      <c r="S132" s="35"/>
      <c r="T132" s="35"/>
      <c r="U132" s="35"/>
      <c r="V132" s="35"/>
      <c r="W132" s="35"/>
      <c r="X132" s="35"/>
      <c r="Z132" s="35"/>
      <c r="AA132" s="35"/>
      <c r="AB132" s="35"/>
      <c r="AH132" s="35"/>
    </row>
    <row r="133" spans="2:34" x14ac:dyDescent="0.2">
      <c r="B133" s="35"/>
      <c r="C133" s="35"/>
      <c r="D133" s="36"/>
      <c r="E133" s="35"/>
      <c r="F133" s="36"/>
      <c r="G133" s="36"/>
      <c r="H133" s="36"/>
      <c r="I133" s="36"/>
      <c r="J133" s="35"/>
      <c r="K133" s="35"/>
      <c r="L133" s="35"/>
      <c r="M133" s="35"/>
      <c r="N133" s="35"/>
      <c r="O133" s="35"/>
      <c r="P133" s="35"/>
      <c r="Q133" s="35"/>
      <c r="R133" s="35"/>
      <c r="S133" s="35"/>
      <c r="T133" s="35"/>
      <c r="U133" s="35"/>
      <c r="V133" s="35"/>
      <c r="W133" s="35"/>
      <c r="X133" s="35"/>
      <c r="Z133" s="35"/>
      <c r="AA133" s="35"/>
      <c r="AB133" s="35"/>
      <c r="AH133" s="35"/>
    </row>
    <row r="134" spans="2:34" x14ac:dyDescent="0.2">
      <c r="B134" s="35"/>
      <c r="C134" s="35"/>
      <c r="D134" s="36"/>
      <c r="E134" s="35"/>
      <c r="F134" s="36"/>
      <c r="G134" s="36"/>
      <c r="H134" s="36"/>
      <c r="I134" s="36"/>
      <c r="J134" s="35"/>
      <c r="K134" s="35"/>
      <c r="L134" s="35"/>
      <c r="M134" s="35"/>
      <c r="N134" s="35"/>
      <c r="O134" s="35"/>
      <c r="P134" s="35"/>
      <c r="Q134" s="35"/>
      <c r="R134" s="35"/>
      <c r="S134" s="35"/>
      <c r="T134" s="35"/>
      <c r="U134" s="35"/>
      <c r="V134" s="35"/>
      <c r="W134" s="35"/>
      <c r="X134" s="35"/>
      <c r="Z134" s="35"/>
      <c r="AA134" s="35"/>
      <c r="AB134" s="35"/>
      <c r="AH134" s="35"/>
    </row>
    <row r="135" spans="2:34" x14ac:dyDescent="0.2">
      <c r="B135" s="35"/>
      <c r="C135" s="35"/>
      <c r="D135" s="36"/>
      <c r="E135" s="35"/>
      <c r="F135" s="36"/>
      <c r="G135" s="36"/>
      <c r="H135" s="36"/>
      <c r="I135" s="36"/>
      <c r="J135" s="35"/>
      <c r="K135" s="35"/>
      <c r="L135" s="35"/>
      <c r="M135" s="35"/>
      <c r="N135" s="35"/>
      <c r="O135" s="35"/>
      <c r="P135" s="35"/>
      <c r="Q135" s="35"/>
      <c r="R135" s="35"/>
      <c r="S135" s="35"/>
      <c r="T135" s="35"/>
      <c r="U135" s="35"/>
      <c r="V135" s="35"/>
      <c r="W135" s="35"/>
      <c r="X135" s="35"/>
      <c r="Z135" s="35"/>
      <c r="AA135" s="35"/>
      <c r="AB135" s="35"/>
      <c r="AH135" s="35"/>
    </row>
    <row r="136" spans="2:34" x14ac:dyDescent="0.2">
      <c r="B136" s="35"/>
      <c r="C136" s="35"/>
      <c r="D136" s="36"/>
      <c r="E136" s="35"/>
      <c r="F136" s="36"/>
      <c r="G136" s="36"/>
      <c r="H136" s="36"/>
      <c r="I136" s="36"/>
      <c r="J136" s="35"/>
      <c r="K136" s="35"/>
      <c r="L136" s="35"/>
      <c r="M136" s="35"/>
      <c r="N136" s="35"/>
      <c r="O136" s="35"/>
      <c r="P136" s="35"/>
      <c r="Q136" s="35"/>
      <c r="R136" s="35"/>
      <c r="S136" s="35"/>
      <c r="T136" s="35"/>
      <c r="U136" s="35"/>
      <c r="V136" s="35"/>
      <c r="W136" s="35"/>
      <c r="X136" s="35"/>
      <c r="Z136" s="35"/>
      <c r="AA136" s="35"/>
      <c r="AB136" s="35"/>
      <c r="AH136" s="35"/>
    </row>
    <row r="137" spans="2:34" x14ac:dyDescent="0.2">
      <c r="B137" s="35"/>
      <c r="C137" s="35"/>
      <c r="D137" s="36"/>
      <c r="E137" s="35"/>
      <c r="F137" s="36"/>
      <c r="G137" s="36"/>
      <c r="H137" s="36"/>
      <c r="I137" s="36"/>
      <c r="J137" s="35"/>
      <c r="K137" s="35"/>
      <c r="L137" s="35"/>
      <c r="M137" s="35"/>
      <c r="N137" s="35"/>
      <c r="O137" s="35"/>
      <c r="P137" s="35"/>
      <c r="Q137" s="35"/>
      <c r="R137" s="35"/>
      <c r="S137" s="35"/>
      <c r="T137" s="35"/>
      <c r="U137" s="35"/>
      <c r="V137" s="35"/>
      <c r="W137" s="35"/>
      <c r="X137" s="35"/>
      <c r="Z137" s="35"/>
      <c r="AA137" s="35"/>
      <c r="AB137" s="35"/>
      <c r="AH137" s="35"/>
    </row>
    <row r="138" spans="2:34" x14ac:dyDescent="0.2">
      <c r="B138" s="35"/>
      <c r="C138" s="35"/>
      <c r="D138" s="36"/>
      <c r="E138" s="35"/>
      <c r="F138" s="36"/>
      <c r="G138" s="36"/>
      <c r="H138" s="36"/>
      <c r="I138" s="36"/>
      <c r="J138" s="35"/>
      <c r="K138" s="35"/>
      <c r="L138" s="35"/>
      <c r="M138" s="35"/>
      <c r="N138" s="35"/>
      <c r="O138" s="35"/>
      <c r="P138" s="35"/>
      <c r="Q138" s="35"/>
      <c r="R138" s="35"/>
      <c r="S138" s="35"/>
      <c r="T138" s="35"/>
      <c r="U138" s="35"/>
      <c r="V138" s="35"/>
      <c r="W138" s="35"/>
      <c r="X138" s="35"/>
      <c r="Z138" s="35"/>
      <c r="AA138" s="35"/>
      <c r="AB138" s="35"/>
      <c r="AH138" s="35"/>
    </row>
    <row r="139" spans="2:34" x14ac:dyDescent="0.2">
      <c r="B139" s="35"/>
      <c r="C139" s="35"/>
      <c r="D139" s="36"/>
      <c r="E139" s="35"/>
      <c r="F139" s="36"/>
      <c r="G139" s="36"/>
      <c r="H139" s="36"/>
      <c r="I139" s="36"/>
      <c r="J139" s="35"/>
      <c r="K139" s="35"/>
      <c r="L139" s="35"/>
      <c r="M139" s="35"/>
      <c r="N139" s="35"/>
      <c r="O139" s="35"/>
      <c r="P139" s="35"/>
      <c r="Q139" s="35"/>
      <c r="R139" s="35"/>
      <c r="S139" s="35"/>
      <c r="T139" s="35"/>
      <c r="U139" s="35"/>
      <c r="V139" s="35"/>
      <c r="W139" s="35"/>
      <c r="X139" s="35"/>
      <c r="Z139" s="35"/>
      <c r="AA139" s="35"/>
      <c r="AB139" s="35"/>
      <c r="AH139" s="35"/>
    </row>
    <row r="140" spans="2:34" x14ac:dyDescent="0.2">
      <c r="B140" s="35"/>
      <c r="C140" s="35"/>
      <c r="D140" s="36"/>
      <c r="E140" s="35"/>
      <c r="F140" s="36"/>
      <c r="G140" s="36"/>
      <c r="H140" s="36"/>
      <c r="I140" s="36"/>
      <c r="J140" s="35"/>
      <c r="K140" s="35"/>
      <c r="L140" s="35"/>
      <c r="M140" s="35"/>
      <c r="N140" s="35"/>
      <c r="O140" s="35"/>
      <c r="P140" s="35"/>
      <c r="Q140" s="35"/>
      <c r="R140" s="35"/>
      <c r="S140" s="35"/>
      <c r="T140" s="35"/>
      <c r="U140" s="35"/>
      <c r="V140" s="35"/>
      <c r="W140" s="35"/>
      <c r="X140" s="35"/>
      <c r="Z140" s="35"/>
      <c r="AA140" s="35"/>
      <c r="AB140" s="35"/>
      <c r="AH140" s="35"/>
    </row>
    <row r="141" spans="2:34" x14ac:dyDescent="0.2">
      <c r="B141" s="35"/>
      <c r="C141" s="35"/>
      <c r="D141" s="36"/>
      <c r="E141" s="35"/>
      <c r="F141" s="36"/>
      <c r="G141" s="36"/>
      <c r="H141" s="36"/>
      <c r="I141" s="36"/>
      <c r="J141" s="35"/>
      <c r="K141" s="35"/>
      <c r="L141" s="35"/>
      <c r="M141" s="35"/>
      <c r="N141" s="35"/>
      <c r="O141" s="35"/>
      <c r="P141" s="35"/>
      <c r="Q141" s="35"/>
      <c r="R141" s="35"/>
      <c r="S141" s="35"/>
      <c r="T141" s="35"/>
      <c r="U141" s="35"/>
      <c r="V141" s="35"/>
      <c r="W141" s="35"/>
      <c r="X141" s="35"/>
      <c r="Z141" s="35"/>
      <c r="AA141" s="35"/>
      <c r="AB141" s="35"/>
      <c r="AH141" s="35"/>
    </row>
    <row r="142" spans="2:34" x14ac:dyDescent="0.2">
      <c r="B142" s="35"/>
      <c r="C142" s="35"/>
      <c r="D142" s="36"/>
      <c r="E142" s="35"/>
      <c r="F142" s="36"/>
      <c r="G142" s="36"/>
      <c r="H142" s="36"/>
      <c r="I142" s="36"/>
      <c r="J142" s="35"/>
      <c r="K142" s="35"/>
      <c r="L142" s="35"/>
      <c r="M142" s="35"/>
      <c r="N142" s="35"/>
      <c r="O142" s="35"/>
      <c r="P142" s="35"/>
      <c r="Q142" s="35"/>
      <c r="R142" s="35"/>
      <c r="S142" s="35"/>
      <c r="T142" s="35"/>
      <c r="U142" s="35"/>
      <c r="V142" s="35"/>
      <c r="W142" s="35"/>
      <c r="X142" s="35"/>
      <c r="Z142" s="35"/>
      <c r="AA142" s="35"/>
      <c r="AB142" s="35"/>
      <c r="AH142" s="35"/>
    </row>
    <row r="143" spans="2:34" x14ac:dyDescent="0.2">
      <c r="B143" s="35"/>
      <c r="C143" s="35"/>
      <c r="D143" s="36"/>
      <c r="E143" s="35"/>
      <c r="F143" s="36"/>
      <c r="G143" s="36"/>
      <c r="H143" s="36"/>
      <c r="I143" s="36"/>
      <c r="J143" s="35"/>
      <c r="K143" s="35"/>
      <c r="L143" s="35"/>
      <c r="M143" s="35"/>
      <c r="N143" s="35"/>
      <c r="O143" s="35"/>
      <c r="P143" s="35"/>
      <c r="Q143" s="35"/>
      <c r="R143" s="35"/>
      <c r="S143" s="35"/>
      <c r="T143" s="35"/>
      <c r="U143" s="35"/>
      <c r="V143" s="35"/>
      <c r="W143" s="35"/>
      <c r="X143" s="35"/>
      <c r="Z143" s="35"/>
      <c r="AA143" s="35"/>
      <c r="AB143" s="35"/>
      <c r="AH143" s="35"/>
    </row>
    <row r="144" spans="2:34" x14ac:dyDescent="0.2">
      <c r="B144" s="35"/>
      <c r="C144" s="35"/>
      <c r="D144" s="36"/>
      <c r="E144" s="35"/>
      <c r="F144" s="36"/>
      <c r="G144" s="36"/>
      <c r="H144" s="36"/>
      <c r="I144" s="36"/>
      <c r="J144" s="35"/>
      <c r="K144" s="35"/>
      <c r="L144" s="35"/>
      <c r="M144" s="35"/>
      <c r="N144" s="35"/>
      <c r="O144" s="35"/>
      <c r="P144" s="35"/>
      <c r="Q144" s="35"/>
      <c r="R144" s="35"/>
      <c r="S144" s="35"/>
      <c r="T144" s="35"/>
      <c r="U144" s="35"/>
      <c r="V144" s="35"/>
      <c r="W144" s="35"/>
      <c r="X144" s="35"/>
      <c r="Z144" s="35"/>
      <c r="AA144" s="35"/>
      <c r="AB144" s="35"/>
      <c r="AH144" s="35"/>
    </row>
    <row r="145" spans="2:34" x14ac:dyDescent="0.2">
      <c r="B145" s="35"/>
      <c r="C145" s="35"/>
      <c r="D145" s="36"/>
      <c r="E145" s="35"/>
      <c r="F145" s="36"/>
      <c r="G145" s="36"/>
      <c r="H145" s="36"/>
      <c r="I145" s="36"/>
      <c r="J145" s="35"/>
      <c r="K145" s="35"/>
      <c r="L145" s="35"/>
      <c r="M145" s="35"/>
      <c r="N145" s="35"/>
      <c r="O145" s="35"/>
      <c r="P145" s="35"/>
      <c r="Q145" s="35"/>
      <c r="R145" s="35"/>
      <c r="S145" s="35"/>
      <c r="T145" s="35"/>
      <c r="U145" s="35"/>
      <c r="V145" s="35"/>
      <c r="W145" s="35"/>
      <c r="X145" s="35"/>
      <c r="Z145" s="35"/>
      <c r="AA145" s="35"/>
      <c r="AB145" s="35"/>
      <c r="AH145" s="35"/>
    </row>
    <row r="146" spans="2:34" x14ac:dyDescent="0.2">
      <c r="B146" s="35"/>
      <c r="C146" s="35"/>
      <c r="D146" s="36"/>
      <c r="E146" s="35"/>
      <c r="F146" s="36"/>
      <c r="G146" s="36"/>
      <c r="H146" s="36"/>
      <c r="I146" s="36"/>
      <c r="J146" s="35"/>
      <c r="K146" s="35"/>
      <c r="L146" s="35"/>
      <c r="M146" s="35"/>
      <c r="N146" s="35"/>
      <c r="O146" s="35"/>
      <c r="P146" s="35"/>
      <c r="Q146" s="35"/>
      <c r="R146" s="35"/>
      <c r="S146" s="35"/>
      <c r="T146" s="35"/>
      <c r="U146" s="35"/>
      <c r="V146" s="35"/>
      <c r="W146" s="35"/>
      <c r="X146" s="35"/>
      <c r="Z146" s="35"/>
      <c r="AA146" s="35"/>
      <c r="AB146" s="35"/>
      <c r="AH146" s="35"/>
    </row>
    <row r="147" spans="2:34" x14ac:dyDescent="0.2">
      <c r="B147" s="35"/>
      <c r="C147" s="35"/>
      <c r="D147" s="36"/>
      <c r="E147" s="35"/>
      <c r="F147" s="36"/>
      <c r="G147" s="36"/>
      <c r="H147" s="36"/>
      <c r="I147" s="36"/>
      <c r="J147" s="35"/>
      <c r="K147" s="35"/>
      <c r="L147" s="35"/>
      <c r="M147" s="35"/>
      <c r="N147" s="35"/>
      <c r="O147" s="35"/>
      <c r="P147" s="35"/>
      <c r="Q147" s="35"/>
      <c r="R147" s="35"/>
      <c r="S147" s="35"/>
      <c r="T147" s="35"/>
      <c r="U147" s="35"/>
      <c r="V147" s="35"/>
      <c r="W147" s="35"/>
      <c r="X147" s="35"/>
      <c r="Z147" s="35"/>
      <c r="AA147" s="35"/>
      <c r="AB147" s="35"/>
      <c r="AH147" s="35"/>
    </row>
    <row r="148" spans="2:34" x14ac:dyDescent="0.2">
      <c r="B148" s="35"/>
      <c r="C148" s="35"/>
      <c r="D148" s="36"/>
      <c r="E148" s="35"/>
      <c r="F148" s="36"/>
      <c r="G148" s="36"/>
      <c r="H148" s="36"/>
      <c r="I148" s="36"/>
      <c r="J148" s="35"/>
      <c r="K148" s="35"/>
      <c r="L148" s="35"/>
      <c r="M148" s="35"/>
      <c r="N148" s="35"/>
      <c r="O148" s="35"/>
      <c r="P148" s="35"/>
      <c r="Q148" s="35"/>
      <c r="R148" s="35"/>
      <c r="S148" s="35"/>
      <c r="T148" s="35"/>
      <c r="U148" s="35"/>
      <c r="V148" s="35"/>
      <c r="W148" s="35"/>
      <c r="X148" s="35"/>
      <c r="Z148" s="35"/>
      <c r="AA148" s="35"/>
      <c r="AB148" s="35"/>
      <c r="AH148" s="35"/>
    </row>
    <row r="149" spans="2:34" x14ac:dyDescent="0.2">
      <c r="B149" s="35"/>
      <c r="C149" s="35"/>
      <c r="D149" s="36"/>
      <c r="E149" s="35"/>
      <c r="F149" s="36"/>
      <c r="G149" s="36"/>
      <c r="H149" s="36"/>
      <c r="I149" s="36"/>
      <c r="J149" s="35"/>
      <c r="K149" s="35"/>
      <c r="L149" s="35"/>
      <c r="M149" s="35"/>
      <c r="N149" s="35"/>
      <c r="O149" s="35"/>
      <c r="P149" s="35"/>
      <c r="Q149" s="35"/>
      <c r="R149" s="35"/>
      <c r="S149" s="35"/>
      <c r="T149" s="35"/>
      <c r="U149" s="35"/>
      <c r="V149" s="35"/>
      <c r="W149" s="35"/>
      <c r="X149" s="35"/>
      <c r="Z149" s="35"/>
      <c r="AA149" s="35"/>
      <c r="AB149" s="35"/>
      <c r="AH149" s="35"/>
    </row>
    <row r="150" spans="2:34" x14ac:dyDescent="0.2">
      <c r="B150" s="35"/>
      <c r="C150" s="35"/>
      <c r="D150" s="36"/>
      <c r="E150" s="35"/>
      <c r="F150" s="36"/>
      <c r="G150" s="36"/>
      <c r="H150" s="36"/>
      <c r="I150" s="36"/>
      <c r="J150" s="35"/>
      <c r="K150" s="35"/>
      <c r="L150" s="35"/>
      <c r="M150" s="35"/>
      <c r="N150" s="35"/>
      <c r="O150" s="35"/>
      <c r="P150" s="35"/>
      <c r="Q150" s="35"/>
      <c r="R150" s="35"/>
      <c r="S150" s="35"/>
      <c r="T150" s="35"/>
      <c r="U150" s="35"/>
      <c r="V150" s="35"/>
      <c r="W150" s="35"/>
      <c r="X150" s="35"/>
      <c r="Z150" s="35"/>
      <c r="AA150" s="35"/>
      <c r="AB150" s="35"/>
      <c r="AH150" s="35"/>
    </row>
    <row r="151" spans="2:34" x14ac:dyDescent="0.2">
      <c r="B151" s="35"/>
      <c r="C151" s="35"/>
      <c r="D151" s="36"/>
      <c r="E151" s="35"/>
      <c r="F151" s="36"/>
      <c r="G151" s="36"/>
      <c r="H151" s="36"/>
      <c r="I151" s="36"/>
      <c r="J151" s="35"/>
      <c r="K151" s="35"/>
      <c r="L151" s="35"/>
      <c r="M151" s="35"/>
      <c r="N151" s="35"/>
      <c r="O151" s="35"/>
      <c r="P151" s="35"/>
      <c r="Q151" s="35"/>
      <c r="R151" s="35"/>
      <c r="S151" s="35"/>
      <c r="T151" s="35"/>
      <c r="U151" s="35"/>
      <c r="V151" s="35"/>
      <c r="W151" s="35"/>
      <c r="X151" s="35"/>
      <c r="Z151" s="35"/>
      <c r="AA151" s="35"/>
      <c r="AB151" s="35"/>
      <c r="AH151" s="35"/>
    </row>
    <row r="152" spans="2:34" x14ac:dyDescent="0.2">
      <c r="B152" s="35"/>
      <c r="C152" s="35"/>
      <c r="D152" s="36"/>
      <c r="E152" s="35"/>
      <c r="F152" s="36"/>
      <c r="G152" s="36"/>
      <c r="H152" s="36"/>
      <c r="I152" s="36"/>
      <c r="J152" s="35"/>
      <c r="K152" s="35"/>
      <c r="L152" s="35"/>
      <c r="M152" s="35"/>
      <c r="N152" s="35"/>
      <c r="O152" s="35"/>
      <c r="P152" s="35"/>
      <c r="Q152" s="35"/>
      <c r="R152" s="35"/>
      <c r="S152" s="35"/>
      <c r="T152" s="35"/>
      <c r="U152" s="35"/>
      <c r="V152" s="35"/>
      <c r="W152" s="35"/>
      <c r="X152" s="35"/>
      <c r="Z152" s="35"/>
      <c r="AA152" s="35"/>
      <c r="AB152" s="35"/>
      <c r="AH152" s="35"/>
    </row>
    <row r="153" spans="2:34" x14ac:dyDescent="0.2">
      <c r="B153" s="35"/>
      <c r="C153" s="35"/>
      <c r="D153" s="36"/>
      <c r="E153" s="35"/>
      <c r="F153" s="36"/>
      <c r="G153" s="36"/>
      <c r="H153" s="36"/>
      <c r="I153" s="36"/>
      <c r="J153" s="35"/>
      <c r="K153" s="35"/>
      <c r="L153" s="35"/>
      <c r="M153" s="35"/>
      <c r="N153" s="35"/>
      <c r="O153" s="35"/>
      <c r="P153" s="35"/>
      <c r="Q153" s="35"/>
      <c r="R153" s="35"/>
      <c r="S153" s="35"/>
      <c r="T153" s="35"/>
      <c r="U153" s="35"/>
      <c r="V153" s="35"/>
      <c r="W153" s="35"/>
      <c r="X153" s="35"/>
      <c r="Z153" s="35"/>
      <c r="AA153" s="35"/>
      <c r="AB153" s="35"/>
      <c r="AH153" s="35"/>
    </row>
    <row r="154" spans="2:34" x14ac:dyDescent="0.2">
      <c r="B154" s="35"/>
      <c r="C154" s="35"/>
      <c r="D154" s="36"/>
      <c r="E154" s="35"/>
      <c r="F154" s="36"/>
      <c r="G154" s="36"/>
      <c r="H154" s="36"/>
      <c r="I154" s="36"/>
      <c r="J154" s="35"/>
      <c r="K154" s="35"/>
      <c r="L154" s="35"/>
      <c r="M154" s="35"/>
      <c r="N154" s="35"/>
      <c r="O154" s="35"/>
      <c r="P154" s="35"/>
      <c r="Q154" s="35"/>
      <c r="R154" s="35"/>
      <c r="S154" s="35"/>
      <c r="T154" s="35"/>
      <c r="U154" s="35"/>
      <c r="V154" s="35"/>
      <c r="W154" s="35"/>
      <c r="X154" s="35"/>
      <c r="Z154" s="35"/>
      <c r="AA154" s="35"/>
      <c r="AB154" s="35"/>
      <c r="AH154" s="35"/>
    </row>
    <row r="155" spans="2:34" x14ac:dyDescent="0.2">
      <c r="B155" s="35"/>
      <c r="C155" s="35"/>
      <c r="D155" s="36"/>
      <c r="E155" s="35"/>
      <c r="F155" s="36"/>
      <c r="G155" s="36"/>
      <c r="H155" s="36"/>
      <c r="I155" s="36"/>
      <c r="J155" s="35"/>
      <c r="K155" s="35"/>
      <c r="L155" s="35"/>
      <c r="M155" s="35"/>
      <c r="N155" s="35"/>
      <c r="O155" s="35"/>
      <c r="P155" s="35"/>
      <c r="Q155" s="35"/>
      <c r="R155" s="35"/>
      <c r="S155" s="35"/>
      <c r="T155" s="35"/>
      <c r="U155" s="35"/>
      <c r="V155" s="35"/>
      <c r="W155" s="35"/>
      <c r="X155" s="35"/>
      <c r="Z155" s="35"/>
      <c r="AA155" s="35"/>
      <c r="AB155" s="35"/>
      <c r="AH155" s="35"/>
    </row>
    <row r="156" spans="2:34" x14ac:dyDescent="0.2">
      <c r="B156" s="35"/>
      <c r="C156" s="35"/>
      <c r="D156" s="36"/>
      <c r="E156" s="35"/>
      <c r="F156" s="36"/>
      <c r="G156" s="36"/>
      <c r="H156" s="36"/>
      <c r="I156" s="36"/>
      <c r="J156" s="35"/>
      <c r="K156" s="35"/>
      <c r="L156" s="35"/>
      <c r="M156" s="35"/>
      <c r="N156" s="35"/>
      <c r="O156" s="35"/>
      <c r="P156" s="35"/>
      <c r="Q156" s="35"/>
      <c r="R156" s="35"/>
      <c r="S156" s="35"/>
      <c r="T156" s="35"/>
      <c r="U156" s="35"/>
      <c r="V156" s="35"/>
      <c r="W156" s="35"/>
      <c r="X156" s="35"/>
      <c r="Z156" s="35"/>
      <c r="AA156" s="35"/>
      <c r="AB156" s="35"/>
      <c r="AH156" s="35"/>
    </row>
    <row r="157" spans="2:34" x14ac:dyDescent="0.2">
      <c r="B157" s="35"/>
      <c r="C157" s="35"/>
      <c r="D157" s="36"/>
      <c r="E157" s="35"/>
      <c r="F157" s="36"/>
      <c r="G157" s="36"/>
      <c r="H157" s="36"/>
      <c r="I157" s="36"/>
      <c r="J157" s="35"/>
      <c r="K157" s="35"/>
      <c r="L157" s="35"/>
      <c r="M157" s="35"/>
      <c r="N157" s="35"/>
      <c r="O157" s="35"/>
      <c r="P157" s="35"/>
      <c r="Q157" s="35"/>
      <c r="R157" s="35"/>
      <c r="S157" s="35"/>
      <c r="T157" s="35"/>
      <c r="U157" s="35"/>
      <c r="V157" s="35"/>
      <c r="W157" s="35"/>
      <c r="X157" s="35"/>
      <c r="Z157" s="35"/>
      <c r="AA157" s="35"/>
      <c r="AB157" s="35"/>
      <c r="AH157" s="35"/>
    </row>
    <row r="158" spans="2:34" x14ac:dyDescent="0.2">
      <c r="B158" s="35"/>
      <c r="C158" s="35"/>
      <c r="D158" s="36"/>
      <c r="E158" s="35"/>
      <c r="F158" s="36"/>
      <c r="G158" s="36"/>
      <c r="H158" s="36"/>
      <c r="I158" s="36"/>
      <c r="J158" s="35"/>
      <c r="K158" s="35"/>
      <c r="L158" s="35"/>
      <c r="M158" s="35"/>
      <c r="N158" s="35"/>
      <c r="O158" s="35"/>
      <c r="P158" s="35"/>
      <c r="Q158" s="35"/>
      <c r="R158" s="35"/>
      <c r="S158" s="35"/>
      <c r="T158" s="35"/>
      <c r="U158" s="35"/>
      <c r="V158" s="35"/>
      <c r="W158" s="35"/>
      <c r="X158" s="35"/>
      <c r="Z158" s="35"/>
      <c r="AA158" s="35"/>
      <c r="AB158" s="35"/>
      <c r="AH158" s="35"/>
    </row>
    <row r="159" spans="2:34" x14ac:dyDescent="0.2">
      <c r="B159" s="35"/>
      <c r="C159" s="35"/>
      <c r="D159" s="36"/>
      <c r="E159" s="35"/>
      <c r="F159" s="36"/>
      <c r="G159" s="36"/>
      <c r="H159" s="36"/>
      <c r="I159" s="36"/>
      <c r="J159" s="35"/>
      <c r="K159" s="35"/>
      <c r="L159" s="35"/>
      <c r="M159" s="35"/>
      <c r="N159" s="35"/>
      <c r="O159" s="35"/>
      <c r="P159" s="35"/>
      <c r="Q159" s="35"/>
      <c r="R159" s="35"/>
      <c r="S159" s="35"/>
      <c r="T159" s="35"/>
      <c r="U159" s="35"/>
      <c r="V159" s="35"/>
      <c r="W159" s="35"/>
      <c r="X159" s="35"/>
      <c r="Z159" s="35"/>
      <c r="AA159" s="35"/>
      <c r="AB159" s="35"/>
      <c r="AH159" s="35"/>
    </row>
    <row r="160" spans="2:34" x14ac:dyDescent="0.2">
      <c r="B160" s="35"/>
      <c r="C160" s="35"/>
      <c r="D160" s="36"/>
      <c r="E160" s="35"/>
      <c r="F160" s="36"/>
      <c r="G160" s="36"/>
      <c r="H160" s="36"/>
      <c r="I160" s="36"/>
      <c r="J160" s="35"/>
      <c r="K160" s="35"/>
      <c r="L160" s="35"/>
      <c r="M160" s="35"/>
      <c r="N160" s="35"/>
      <c r="O160" s="35"/>
      <c r="P160" s="35"/>
      <c r="Q160" s="35"/>
      <c r="R160" s="35"/>
      <c r="S160" s="35"/>
      <c r="T160" s="35"/>
      <c r="U160" s="35"/>
      <c r="V160" s="35"/>
      <c r="W160" s="35"/>
      <c r="X160" s="35"/>
      <c r="Z160" s="35"/>
      <c r="AA160" s="35"/>
      <c r="AB160" s="35"/>
      <c r="AH160" s="35"/>
    </row>
    <row r="161" spans="2:34" x14ac:dyDescent="0.2">
      <c r="B161" s="35"/>
      <c r="C161" s="35"/>
      <c r="D161" s="36"/>
      <c r="E161" s="35"/>
      <c r="F161" s="36"/>
      <c r="G161" s="36"/>
      <c r="H161" s="36"/>
      <c r="I161" s="36"/>
      <c r="J161" s="35"/>
      <c r="K161" s="35"/>
      <c r="L161" s="35"/>
      <c r="M161" s="35"/>
      <c r="N161" s="35"/>
      <c r="O161" s="35"/>
      <c r="P161" s="35"/>
      <c r="Q161" s="35"/>
      <c r="R161" s="35"/>
      <c r="S161" s="35"/>
      <c r="T161" s="35"/>
      <c r="U161" s="35"/>
      <c r="V161" s="35"/>
      <c r="W161" s="35"/>
      <c r="X161" s="35"/>
      <c r="Z161" s="35"/>
      <c r="AA161" s="35"/>
      <c r="AB161" s="35"/>
      <c r="AH161" s="35"/>
    </row>
    <row r="162" spans="2:34" x14ac:dyDescent="0.2">
      <c r="B162" s="35"/>
      <c r="C162" s="35"/>
      <c r="D162" s="36"/>
      <c r="E162" s="35"/>
      <c r="F162" s="36"/>
      <c r="G162" s="36"/>
      <c r="H162" s="36"/>
      <c r="I162" s="36"/>
      <c r="J162" s="35"/>
      <c r="K162" s="35"/>
      <c r="L162" s="35"/>
      <c r="M162" s="35"/>
      <c r="N162" s="35"/>
      <c r="O162" s="35"/>
      <c r="P162" s="35"/>
      <c r="Q162" s="35"/>
      <c r="R162" s="35"/>
      <c r="S162" s="35"/>
      <c r="T162" s="35"/>
      <c r="U162" s="35"/>
      <c r="V162" s="35"/>
      <c r="W162" s="35"/>
      <c r="X162" s="35"/>
      <c r="Z162" s="35"/>
      <c r="AA162" s="35"/>
      <c r="AB162" s="35"/>
      <c r="AH162" s="35"/>
    </row>
    <row r="163" spans="2:34" x14ac:dyDescent="0.2">
      <c r="B163" s="35"/>
      <c r="C163" s="35"/>
      <c r="D163" s="36"/>
      <c r="E163" s="35"/>
      <c r="F163" s="36"/>
      <c r="G163" s="36"/>
      <c r="H163" s="36"/>
      <c r="I163" s="36"/>
      <c r="J163" s="35"/>
      <c r="K163" s="35"/>
      <c r="L163" s="35"/>
      <c r="M163" s="35"/>
      <c r="N163" s="35"/>
      <c r="O163" s="35"/>
      <c r="P163" s="35"/>
      <c r="Q163" s="35"/>
      <c r="R163" s="35"/>
      <c r="S163" s="35"/>
      <c r="T163" s="35"/>
      <c r="U163" s="35"/>
      <c r="V163" s="35"/>
      <c r="W163" s="35"/>
      <c r="X163" s="35"/>
      <c r="Z163" s="35"/>
      <c r="AA163" s="35"/>
      <c r="AB163" s="35"/>
      <c r="AH163" s="35"/>
    </row>
    <row r="164" spans="2:34" x14ac:dyDescent="0.2">
      <c r="B164" s="35"/>
      <c r="C164" s="35"/>
      <c r="D164" s="36"/>
      <c r="E164" s="35"/>
      <c r="F164" s="36"/>
      <c r="G164" s="36"/>
      <c r="H164" s="36"/>
      <c r="I164" s="36"/>
      <c r="J164" s="35"/>
      <c r="K164" s="35"/>
      <c r="L164" s="35"/>
      <c r="M164" s="35"/>
      <c r="N164" s="35"/>
      <c r="O164" s="35"/>
      <c r="P164" s="35"/>
      <c r="Q164" s="35"/>
      <c r="R164" s="35"/>
      <c r="S164" s="35"/>
      <c r="T164" s="35"/>
      <c r="U164" s="35"/>
      <c r="V164" s="35"/>
      <c r="W164" s="35"/>
      <c r="X164" s="35"/>
      <c r="Z164" s="35"/>
      <c r="AA164" s="35"/>
      <c r="AB164" s="35"/>
      <c r="AH164" s="35"/>
    </row>
    <row r="165" spans="2:34" x14ac:dyDescent="0.2">
      <c r="B165" s="35"/>
      <c r="C165" s="35"/>
      <c r="D165" s="36"/>
      <c r="E165" s="35"/>
      <c r="F165" s="36"/>
      <c r="G165" s="36"/>
      <c r="H165" s="36"/>
      <c r="I165" s="36"/>
      <c r="J165" s="35"/>
      <c r="K165" s="35"/>
      <c r="L165" s="35"/>
      <c r="M165" s="35"/>
      <c r="N165" s="35"/>
      <c r="O165" s="35"/>
      <c r="P165" s="35"/>
      <c r="Q165" s="35"/>
      <c r="R165" s="35"/>
      <c r="S165" s="35"/>
      <c r="T165" s="35"/>
      <c r="U165" s="35"/>
      <c r="V165" s="35"/>
      <c r="W165" s="35"/>
      <c r="X165" s="35"/>
      <c r="Z165" s="35"/>
      <c r="AA165" s="35"/>
      <c r="AB165" s="35"/>
      <c r="AH165" s="35"/>
    </row>
    <row r="166" spans="2:34" x14ac:dyDescent="0.2">
      <c r="B166" s="35"/>
      <c r="C166" s="35"/>
      <c r="D166" s="36"/>
      <c r="E166" s="35"/>
      <c r="F166" s="36"/>
      <c r="G166" s="36"/>
      <c r="H166" s="36"/>
      <c r="I166" s="36"/>
      <c r="J166" s="35"/>
      <c r="K166" s="35"/>
      <c r="L166" s="35"/>
      <c r="M166" s="35"/>
      <c r="N166" s="35"/>
      <c r="O166" s="35"/>
      <c r="P166" s="35"/>
      <c r="Q166" s="35"/>
      <c r="R166" s="35"/>
      <c r="S166" s="35"/>
      <c r="T166" s="35"/>
      <c r="U166" s="35"/>
      <c r="V166" s="35"/>
      <c r="W166" s="35"/>
      <c r="X166" s="35"/>
      <c r="Z166" s="35"/>
      <c r="AA166" s="35"/>
      <c r="AB166" s="35"/>
      <c r="AH166" s="35"/>
    </row>
    <row r="167" spans="2:34" x14ac:dyDescent="0.2">
      <c r="B167" s="35"/>
      <c r="C167" s="35"/>
      <c r="D167" s="36"/>
      <c r="E167" s="35"/>
      <c r="F167" s="36"/>
      <c r="G167" s="36"/>
      <c r="H167" s="36"/>
      <c r="I167" s="36"/>
      <c r="J167" s="35"/>
      <c r="K167" s="35"/>
      <c r="L167" s="35"/>
      <c r="M167" s="35"/>
      <c r="N167" s="35"/>
      <c r="O167" s="35"/>
      <c r="P167" s="35"/>
      <c r="Q167" s="35"/>
      <c r="R167" s="35"/>
      <c r="S167" s="35"/>
      <c r="T167" s="35"/>
      <c r="U167" s="35"/>
      <c r="V167" s="35"/>
      <c r="W167" s="35"/>
      <c r="X167" s="35"/>
      <c r="Z167" s="35"/>
      <c r="AA167" s="35"/>
      <c r="AB167" s="35"/>
      <c r="AH167" s="35"/>
    </row>
    <row r="168" spans="2:34" x14ac:dyDescent="0.2">
      <c r="B168" s="35"/>
      <c r="C168" s="35"/>
      <c r="D168" s="36"/>
      <c r="E168" s="35"/>
      <c r="F168" s="36"/>
      <c r="G168" s="36"/>
      <c r="H168" s="36"/>
      <c r="I168" s="36"/>
      <c r="J168" s="35"/>
      <c r="K168" s="35"/>
      <c r="L168" s="35"/>
      <c r="M168" s="35"/>
      <c r="N168" s="35"/>
      <c r="O168" s="35"/>
      <c r="P168" s="35"/>
      <c r="Q168" s="35"/>
      <c r="R168" s="35"/>
      <c r="S168" s="35"/>
      <c r="T168" s="35"/>
      <c r="U168" s="35"/>
      <c r="V168" s="35"/>
      <c r="W168" s="35"/>
      <c r="X168" s="35"/>
      <c r="Z168" s="35"/>
      <c r="AA168" s="35"/>
      <c r="AB168" s="35"/>
      <c r="AH168" s="35"/>
    </row>
    <row r="169" spans="2:34" x14ac:dyDescent="0.2">
      <c r="B169" s="35"/>
      <c r="C169" s="35"/>
      <c r="D169" s="36"/>
      <c r="E169" s="35"/>
      <c r="F169" s="36"/>
      <c r="G169" s="36"/>
      <c r="H169" s="36"/>
      <c r="I169" s="36"/>
      <c r="J169" s="35"/>
      <c r="K169" s="35"/>
      <c r="L169" s="35"/>
      <c r="M169" s="35"/>
      <c r="N169" s="35"/>
      <c r="O169" s="35"/>
      <c r="P169" s="35"/>
      <c r="Q169" s="35"/>
      <c r="R169" s="35"/>
      <c r="S169" s="35"/>
      <c r="T169" s="35"/>
      <c r="U169" s="35"/>
      <c r="V169" s="35"/>
      <c r="W169" s="35"/>
      <c r="X169" s="35"/>
      <c r="Z169" s="35"/>
      <c r="AA169" s="35"/>
      <c r="AB169" s="35"/>
      <c r="AH169" s="35"/>
    </row>
    <row r="170" spans="2:34" x14ac:dyDescent="0.2">
      <c r="B170" s="35"/>
      <c r="C170" s="35"/>
      <c r="D170" s="36"/>
      <c r="E170" s="35"/>
      <c r="F170" s="36"/>
      <c r="G170" s="36"/>
      <c r="H170" s="36"/>
      <c r="I170" s="36"/>
      <c r="J170" s="35"/>
      <c r="K170" s="35"/>
      <c r="L170" s="35"/>
      <c r="M170" s="35"/>
      <c r="N170" s="35"/>
      <c r="O170" s="35"/>
      <c r="P170" s="35"/>
      <c r="Q170" s="35"/>
      <c r="R170" s="35"/>
      <c r="S170" s="35"/>
      <c r="T170" s="35"/>
      <c r="U170" s="35"/>
      <c r="V170" s="35"/>
      <c r="W170" s="35"/>
      <c r="X170" s="35"/>
      <c r="Z170" s="35"/>
      <c r="AA170" s="35"/>
      <c r="AB170" s="35"/>
      <c r="AH170" s="35"/>
    </row>
    <row r="171" spans="2:34" x14ac:dyDescent="0.2">
      <c r="B171" s="35"/>
      <c r="C171" s="35"/>
      <c r="D171" s="36"/>
      <c r="E171" s="35"/>
      <c r="F171" s="36"/>
      <c r="G171" s="36"/>
      <c r="H171" s="36"/>
      <c r="I171" s="36"/>
      <c r="J171" s="35"/>
      <c r="K171" s="35"/>
      <c r="L171" s="35"/>
      <c r="M171" s="35"/>
      <c r="N171" s="35"/>
      <c r="O171" s="35"/>
      <c r="P171" s="35"/>
      <c r="Q171" s="35"/>
      <c r="R171" s="35"/>
      <c r="S171" s="35"/>
      <c r="T171" s="35"/>
      <c r="U171" s="35"/>
      <c r="V171" s="35"/>
      <c r="W171" s="35"/>
      <c r="X171" s="35"/>
      <c r="Z171" s="35"/>
      <c r="AA171" s="35"/>
      <c r="AB171" s="35"/>
      <c r="AH171" s="35"/>
    </row>
    <row r="172" spans="2:34" x14ac:dyDescent="0.2">
      <c r="B172" s="35"/>
      <c r="C172" s="35"/>
      <c r="D172" s="36"/>
      <c r="E172" s="35"/>
      <c r="F172" s="36"/>
      <c r="G172" s="36"/>
      <c r="H172" s="36"/>
      <c r="I172" s="36"/>
      <c r="J172" s="35"/>
      <c r="K172" s="35"/>
      <c r="L172" s="35"/>
      <c r="M172" s="35"/>
      <c r="N172" s="35"/>
      <c r="O172" s="35"/>
      <c r="P172" s="35"/>
      <c r="Q172" s="35"/>
      <c r="R172" s="35"/>
      <c r="S172" s="35"/>
      <c r="T172" s="35"/>
      <c r="U172" s="35"/>
      <c r="V172" s="35"/>
      <c r="W172" s="35"/>
      <c r="X172" s="35"/>
      <c r="Z172" s="35"/>
      <c r="AA172" s="35"/>
      <c r="AB172" s="35"/>
      <c r="AH172" s="35"/>
    </row>
    <row r="173" spans="2:34" x14ac:dyDescent="0.2">
      <c r="B173" s="35"/>
      <c r="C173" s="35"/>
      <c r="D173" s="36"/>
      <c r="E173" s="35"/>
      <c r="F173" s="36"/>
      <c r="G173" s="36"/>
      <c r="H173" s="36"/>
      <c r="I173" s="36"/>
      <c r="J173" s="35"/>
      <c r="K173" s="35"/>
      <c r="L173" s="35"/>
      <c r="M173" s="35"/>
      <c r="N173" s="35"/>
      <c r="O173" s="35"/>
      <c r="P173" s="35"/>
      <c r="Q173" s="35"/>
      <c r="R173" s="35"/>
      <c r="S173" s="35"/>
      <c r="T173" s="35"/>
      <c r="U173" s="35"/>
      <c r="V173" s="35"/>
      <c r="W173" s="35"/>
      <c r="X173" s="35"/>
      <c r="Z173" s="35"/>
      <c r="AA173" s="35"/>
      <c r="AB173" s="35"/>
      <c r="AH173" s="35"/>
    </row>
    <row r="174" spans="2:34" x14ac:dyDescent="0.2">
      <c r="B174" s="35"/>
      <c r="C174" s="35"/>
      <c r="D174" s="36"/>
      <c r="E174" s="35"/>
      <c r="F174" s="36"/>
      <c r="G174" s="36"/>
      <c r="H174" s="36"/>
      <c r="I174" s="36"/>
      <c r="J174" s="35"/>
      <c r="K174" s="35"/>
      <c r="L174" s="35"/>
      <c r="M174" s="35"/>
      <c r="N174" s="35"/>
      <c r="O174" s="35"/>
      <c r="P174" s="35"/>
      <c r="Q174" s="35"/>
      <c r="R174" s="35"/>
      <c r="S174" s="35"/>
      <c r="T174" s="35"/>
      <c r="U174" s="35"/>
      <c r="V174" s="35"/>
      <c r="W174" s="35"/>
      <c r="X174" s="35"/>
      <c r="Z174" s="35"/>
      <c r="AA174" s="35"/>
      <c r="AB174" s="35"/>
      <c r="AH174" s="35"/>
    </row>
    <row r="175" spans="2:34" x14ac:dyDescent="0.2">
      <c r="B175" s="35"/>
      <c r="C175" s="35"/>
      <c r="D175" s="36"/>
      <c r="E175" s="35"/>
      <c r="F175" s="36"/>
      <c r="G175" s="36"/>
      <c r="H175" s="36"/>
      <c r="I175" s="36"/>
      <c r="J175" s="35"/>
      <c r="K175" s="35"/>
      <c r="L175" s="35"/>
      <c r="M175" s="35"/>
      <c r="N175" s="35"/>
      <c r="O175" s="35"/>
      <c r="P175" s="35"/>
      <c r="Q175" s="35"/>
      <c r="R175" s="35"/>
      <c r="S175" s="35"/>
      <c r="T175" s="35"/>
      <c r="U175" s="35"/>
      <c r="V175" s="35"/>
      <c r="W175" s="35"/>
      <c r="X175" s="35"/>
      <c r="Z175" s="35"/>
      <c r="AA175" s="35"/>
      <c r="AB175" s="35"/>
      <c r="AH175" s="35"/>
    </row>
    <row r="176" spans="2:34" x14ac:dyDescent="0.2">
      <c r="B176" s="35"/>
      <c r="C176" s="35"/>
      <c r="D176" s="36"/>
      <c r="E176" s="35"/>
      <c r="F176" s="36"/>
      <c r="G176" s="36"/>
      <c r="H176" s="36"/>
      <c r="I176" s="36"/>
      <c r="J176" s="35"/>
      <c r="K176" s="35"/>
      <c r="L176" s="35"/>
      <c r="M176" s="35"/>
      <c r="N176" s="35"/>
      <c r="O176" s="35"/>
      <c r="P176" s="35"/>
      <c r="Q176" s="35"/>
      <c r="R176" s="35"/>
      <c r="S176" s="35"/>
      <c r="T176" s="35"/>
      <c r="U176" s="35"/>
      <c r="V176" s="35"/>
      <c r="W176" s="35"/>
      <c r="X176" s="35"/>
      <c r="Z176" s="35"/>
      <c r="AA176" s="35"/>
      <c r="AB176" s="35"/>
      <c r="AH176" s="35"/>
    </row>
    <row r="177" spans="2:34" x14ac:dyDescent="0.2">
      <c r="B177" s="35"/>
      <c r="C177" s="35"/>
      <c r="D177" s="36"/>
      <c r="E177" s="35"/>
      <c r="F177" s="36"/>
      <c r="G177" s="36"/>
      <c r="H177" s="36"/>
      <c r="I177" s="36"/>
      <c r="J177" s="35"/>
      <c r="K177" s="35"/>
      <c r="L177" s="35"/>
      <c r="M177" s="35"/>
      <c r="N177" s="35"/>
      <c r="O177" s="35"/>
      <c r="P177" s="35"/>
      <c r="Q177" s="35"/>
      <c r="R177" s="35"/>
      <c r="S177" s="35"/>
      <c r="T177" s="35"/>
      <c r="U177" s="35"/>
      <c r="V177" s="35"/>
      <c r="W177" s="35"/>
      <c r="X177" s="35"/>
      <c r="Z177" s="35"/>
      <c r="AA177" s="35"/>
      <c r="AB177" s="35"/>
      <c r="AH177" s="35"/>
    </row>
    <row r="178" spans="2:34" x14ac:dyDescent="0.2">
      <c r="B178" s="35"/>
      <c r="C178" s="35"/>
      <c r="D178" s="36"/>
      <c r="E178" s="35"/>
      <c r="F178" s="36"/>
      <c r="G178" s="36"/>
      <c r="H178" s="36"/>
      <c r="I178" s="36"/>
      <c r="J178" s="35"/>
      <c r="K178" s="35"/>
      <c r="L178" s="35"/>
      <c r="M178" s="35"/>
      <c r="N178" s="35"/>
      <c r="O178" s="35"/>
      <c r="P178" s="35"/>
      <c r="Q178" s="35"/>
      <c r="R178" s="35"/>
      <c r="S178" s="35"/>
      <c r="T178" s="35"/>
      <c r="U178" s="35"/>
      <c r="V178" s="35"/>
      <c r="W178" s="35"/>
      <c r="X178" s="35"/>
      <c r="Z178" s="35"/>
      <c r="AA178" s="35"/>
      <c r="AB178" s="35"/>
      <c r="AH178" s="35"/>
    </row>
    <row r="179" spans="2:34" x14ac:dyDescent="0.2">
      <c r="B179" s="35"/>
      <c r="C179" s="35"/>
      <c r="D179" s="36"/>
      <c r="E179" s="35"/>
      <c r="F179" s="36"/>
      <c r="G179" s="36"/>
      <c r="H179" s="36"/>
      <c r="I179" s="36"/>
      <c r="J179" s="35"/>
      <c r="K179" s="35"/>
      <c r="L179" s="35"/>
      <c r="M179" s="35"/>
      <c r="N179" s="35"/>
      <c r="O179" s="35"/>
      <c r="P179" s="35"/>
      <c r="Q179" s="35"/>
      <c r="R179" s="35"/>
      <c r="S179" s="35"/>
      <c r="T179" s="35"/>
      <c r="U179" s="35"/>
      <c r="V179" s="35"/>
      <c r="W179" s="35"/>
      <c r="X179" s="35"/>
      <c r="Z179" s="35"/>
      <c r="AA179" s="35"/>
      <c r="AB179" s="35"/>
      <c r="AH179" s="35"/>
    </row>
    <row r="180" spans="2:34" x14ac:dyDescent="0.2">
      <c r="B180" s="35"/>
      <c r="C180" s="35"/>
      <c r="D180" s="36"/>
      <c r="E180" s="35"/>
      <c r="F180" s="36"/>
      <c r="G180" s="36"/>
      <c r="H180" s="36"/>
      <c r="I180" s="36"/>
      <c r="J180" s="35"/>
      <c r="K180" s="35"/>
      <c r="L180" s="35"/>
      <c r="M180" s="35"/>
      <c r="N180" s="35"/>
      <c r="O180" s="35"/>
      <c r="P180" s="35"/>
      <c r="Q180" s="35"/>
      <c r="R180" s="35"/>
      <c r="S180" s="35"/>
      <c r="T180" s="35"/>
      <c r="U180" s="35"/>
      <c r="V180" s="35"/>
      <c r="W180" s="35"/>
      <c r="X180" s="35"/>
      <c r="Z180" s="35"/>
      <c r="AA180" s="35"/>
      <c r="AB180" s="35"/>
      <c r="AH180" s="35"/>
    </row>
    <row r="181" spans="2:34" x14ac:dyDescent="0.2">
      <c r="B181" s="35"/>
      <c r="C181" s="35"/>
      <c r="D181" s="36"/>
      <c r="E181" s="35"/>
      <c r="F181" s="36"/>
      <c r="G181" s="36"/>
      <c r="H181" s="36"/>
      <c r="I181" s="36"/>
      <c r="J181" s="35"/>
      <c r="K181" s="35"/>
      <c r="L181" s="35"/>
      <c r="M181" s="35"/>
      <c r="N181" s="35"/>
      <c r="O181" s="35"/>
      <c r="P181" s="35"/>
      <c r="Q181" s="35"/>
      <c r="R181" s="35"/>
      <c r="S181" s="35"/>
      <c r="T181" s="35"/>
      <c r="U181" s="35"/>
      <c r="V181" s="35"/>
      <c r="W181" s="35"/>
      <c r="X181" s="35"/>
      <c r="Z181" s="35"/>
      <c r="AA181" s="35"/>
      <c r="AB181" s="35"/>
      <c r="AH181" s="35"/>
    </row>
    <row r="182" spans="2:34" x14ac:dyDescent="0.2">
      <c r="B182" s="35"/>
      <c r="C182" s="35"/>
      <c r="D182" s="36"/>
      <c r="E182" s="35"/>
      <c r="F182" s="36"/>
      <c r="G182" s="36"/>
      <c r="H182" s="36"/>
      <c r="I182" s="36"/>
      <c r="J182" s="35"/>
      <c r="K182" s="35"/>
      <c r="L182" s="35"/>
      <c r="M182" s="35"/>
      <c r="N182" s="35"/>
      <c r="O182" s="35"/>
      <c r="P182" s="35"/>
      <c r="Q182" s="35"/>
      <c r="R182" s="35"/>
      <c r="S182" s="35"/>
      <c r="T182" s="35"/>
      <c r="U182" s="35"/>
      <c r="V182" s="35"/>
      <c r="W182" s="35"/>
      <c r="X182" s="35"/>
      <c r="Z182" s="35"/>
      <c r="AA182" s="35"/>
      <c r="AB182" s="35"/>
      <c r="AH182" s="35"/>
    </row>
    <row r="183" spans="2:34" x14ac:dyDescent="0.2">
      <c r="B183" s="35"/>
      <c r="C183" s="35"/>
      <c r="D183" s="36"/>
      <c r="E183" s="35"/>
      <c r="F183" s="36"/>
      <c r="G183" s="36"/>
      <c r="H183" s="36"/>
      <c r="I183" s="36"/>
      <c r="J183" s="35"/>
      <c r="K183" s="35"/>
      <c r="L183" s="35"/>
      <c r="M183" s="35"/>
      <c r="N183" s="35"/>
      <c r="O183" s="35"/>
      <c r="P183" s="35"/>
      <c r="Q183" s="35"/>
      <c r="R183" s="35"/>
      <c r="S183" s="35"/>
      <c r="T183" s="35"/>
      <c r="U183" s="35"/>
      <c r="V183" s="35"/>
      <c r="W183" s="35"/>
      <c r="X183" s="35"/>
      <c r="Z183" s="35"/>
      <c r="AA183" s="35"/>
      <c r="AB183" s="35"/>
      <c r="AH183" s="35"/>
    </row>
    <row r="184" spans="2:34" x14ac:dyDescent="0.2">
      <c r="B184" s="35"/>
      <c r="C184" s="35"/>
      <c r="D184" s="36"/>
      <c r="E184" s="35"/>
      <c r="F184" s="36"/>
      <c r="G184" s="36"/>
      <c r="H184" s="36"/>
      <c r="I184" s="36"/>
      <c r="J184" s="35"/>
      <c r="K184" s="35"/>
      <c r="L184" s="35"/>
      <c r="M184" s="35"/>
      <c r="N184" s="35"/>
      <c r="O184" s="35"/>
      <c r="P184" s="35"/>
      <c r="Q184" s="35"/>
      <c r="R184" s="35"/>
      <c r="S184" s="35"/>
      <c r="T184" s="35"/>
      <c r="U184" s="35"/>
      <c r="V184" s="35"/>
      <c r="W184" s="35"/>
      <c r="X184" s="35"/>
      <c r="Z184" s="35"/>
      <c r="AA184" s="35"/>
      <c r="AB184" s="35"/>
      <c r="AH184" s="35"/>
    </row>
    <row r="185" spans="2:34" x14ac:dyDescent="0.2">
      <c r="B185" s="35"/>
      <c r="C185" s="35"/>
      <c r="D185" s="36"/>
      <c r="E185" s="35"/>
      <c r="F185" s="36"/>
      <c r="G185" s="36"/>
      <c r="H185" s="36"/>
      <c r="I185" s="36"/>
      <c r="J185" s="35"/>
      <c r="K185" s="35"/>
      <c r="L185" s="35"/>
      <c r="M185" s="35"/>
      <c r="N185" s="35"/>
      <c r="O185" s="35"/>
      <c r="P185" s="35"/>
      <c r="Q185" s="35"/>
      <c r="R185" s="35"/>
      <c r="S185" s="35"/>
      <c r="T185" s="35"/>
      <c r="U185" s="35"/>
      <c r="V185" s="35"/>
      <c r="W185" s="35"/>
      <c r="X185" s="35"/>
      <c r="Z185" s="35"/>
      <c r="AA185" s="35"/>
      <c r="AB185" s="35"/>
      <c r="AH185" s="35"/>
    </row>
    <row r="186" spans="2:34" x14ac:dyDescent="0.2">
      <c r="B186" s="35"/>
      <c r="C186" s="35"/>
      <c r="D186" s="36"/>
      <c r="E186" s="35"/>
      <c r="F186" s="36"/>
      <c r="G186" s="36"/>
      <c r="H186" s="36"/>
      <c r="I186" s="36"/>
      <c r="J186" s="35"/>
      <c r="K186" s="35"/>
      <c r="L186" s="35"/>
      <c r="M186" s="35"/>
      <c r="N186" s="35"/>
      <c r="O186" s="35"/>
      <c r="P186" s="35"/>
      <c r="Q186" s="35"/>
      <c r="R186" s="35"/>
      <c r="S186" s="35"/>
      <c r="T186" s="35"/>
      <c r="U186" s="35"/>
      <c r="V186" s="35"/>
      <c r="W186" s="35"/>
      <c r="X186" s="35"/>
      <c r="Z186" s="35"/>
      <c r="AA186" s="35"/>
      <c r="AB186" s="35"/>
      <c r="AH186" s="35"/>
    </row>
    <row r="187" spans="2:34" x14ac:dyDescent="0.2">
      <c r="B187" s="35"/>
      <c r="C187" s="35"/>
      <c r="D187" s="36"/>
      <c r="E187" s="35"/>
      <c r="F187" s="36"/>
      <c r="G187" s="36"/>
      <c r="H187" s="36"/>
      <c r="I187" s="36"/>
      <c r="J187" s="35"/>
      <c r="K187" s="35"/>
      <c r="L187" s="35"/>
      <c r="M187" s="35"/>
      <c r="N187" s="35"/>
      <c r="O187" s="35"/>
      <c r="P187" s="35"/>
      <c r="Q187" s="35"/>
      <c r="R187" s="35"/>
      <c r="S187" s="35"/>
      <c r="T187" s="35"/>
      <c r="U187" s="35"/>
      <c r="V187" s="35"/>
      <c r="W187" s="35"/>
      <c r="X187" s="35"/>
      <c r="Z187" s="35"/>
      <c r="AA187" s="35"/>
      <c r="AB187" s="35"/>
      <c r="AH187" s="35"/>
    </row>
    <row r="188" spans="2:34" x14ac:dyDescent="0.2">
      <c r="B188" s="35"/>
      <c r="C188" s="35"/>
      <c r="D188" s="36"/>
      <c r="E188" s="35"/>
      <c r="F188" s="36"/>
      <c r="G188" s="36"/>
      <c r="H188" s="36"/>
      <c r="I188" s="36"/>
      <c r="J188" s="35"/>
      <c r="K188" s="35"/>
      <c r="L188" s="35"/>
      <c r="M188" s="35"/>
      <c r="N188" s="35"/>
      <c r="O188" s="35"/>
      <c r="P188" s="35"/>
      <c r="Q188" s="35"/>
      <c r="R188" s="35"/>
      <c r="S188" s="35"/>
      <c r="T188" s="35"/>
      <c r="U188" s="35"/>
      <c r="V188" s="35"/>
      <c r="W188" s="35"/>
      <c r="X188" s="35"/>
      <c r="Z188" s="35"/>
      <c r="AA188" s="35"/>
      <c r="AB188" s="35"/>
      <c r="AH188" s="35"/>
    </row>
    <row r="189" spans="2:34" x14ac:dyDescent="0.2">
      <c r="B189" s="35"/>
      <c r="C189" s="35"/>
      <c r="D189" s="36"/>
      <c r="E189" s="35"/>
      <c r="F189" s="36"/>
      <c r="G189" s="36"/>
      <c r="H189" s="36"/>
      <c r="I189" s="36"/>
      <c r="J189" s="35"/>
      <c r="K189" s="35"/>
      <c r="L189" s="35"/>
      <c r="M189" s="35"/>
      <c r="N189" s="35"/>
      <c r="O189" s="35"/>
      <c r="P189" s="35"/>
      <c r="Q189" s="35"/>
      <c r="R189" s="35"/>
      <c r="S189" s="35"/>
      <c r="T189" s="35"/>
      <c r="U189" s="35"/>
      <c r="V189" s="35"/>
      <c r="W189" s="35"/>
      <c r="X189" s="35"/>
      <c r="Z189" s="35"/>
      <c r="AA189" s="35"/>
      <c r="AB189" s="35"/>
      <c r="AH189" s="35"/>
    </row>
    <row r="190" spans="2:34" x14ac:dyDescent="0.2">
      <c r="B190" s="35"/>
      <c r="C190" s="35"/>
      <c r="D190" s="36"/>
      <c r="E190" s="35"/>
      <c r="F190" s="36"/>
      <c r="G190" s="36"/>
      <c r="H190" s="36"/>
      <c r="I190" s="36"/>
      <c r="J190" s="35"/>
      <c r="K190" s="35"/>
      <c r="L190" s="35"/>
      <c r="M190" s="35"/>
      <c r="N190" s="35"/>
      <c r="O190" s="35"/>
      <c r="P190" s="35"/>
      <c r="Q190" s="35"/>
      <c r="R190" s="35"/>
      <c r="S190" s="35"/>
      <c r="T190" s="35"/>
      <c r="U190" s="35"/>
      <c r="V190" s="35"/>
      <c r="W190" s="35"/>
      <c r="X190" s="35"/>
      <c r="Z190" s="35"/>
      <c r="AA190" s="35"/>
      <c r="AB190" s="35"/>
      <c r="AH190" s="35"/>
    </row>
    <row r="191" spans="2:34" x14ac:dyDescent="0.2">
      <c r="B191" s="35"/>
      <c r="C191" s="35"/>
      <c r="D191" s="36"/>
      <c r="E191" s="35"/>
      <c r="F191" s="36"/>
      <c r="G191" s="36"/>
      <c r="H191" s="36"/>
      <c r="I191" s="36"/>
      <c r="J191" s="35"/>
      <c r="K191" s="35"/>
      <c r="L191" s="35"/>
      <c r="M191" s="35"/>
      <c r="N191" s="35"/>
      <c r="O191" s="35"/>
      <c r="P191" s="35"/>
      <c r="Q191" s="35"/>
      <c r="R191" s="35"/>
      <c r="S191" s="35"/>
      <c r="T191" s="35"/>
      <c r="U191" s="35"/>
      <c r="V191" s="35"/>
      <c r="W191" s="35"/>
      <c r="X191" s="35"/>
      <c r="Z191" s="35"/>
      <c r="AA191" s="35"/>
      <c r="AB191" s="35"/>
      <c r="AH191" s="35"/>
    </row>
    <row r="192" spans="2:34" x14ac:dyDescent="0.2">
      <c r="B192" s="35"/>
      <c r="C192" s="35"/>
      <c r="D192" s="36"/>
      <c r="E192" s="35"/>
      <c r="F192" s="36"/>
      <c r="G192" s="36"/>
      <c r="H192" s="36"/>
      <c r="I192" s="36"/>
      <c r="J192" s="35"/>
      <c r="K192" s="35"/>
      <c r="L192" s="35"/>
      <c r="M192" s="35"/>
      <c r="N192" s="35"/>
      <c r="O192" s="35"/>
      <c r="P192" s="35"/>
      <c r="Q192" s="35"/>
      <c r="R192" s="35"/>
      <c r="S192" s="35"/>
      <c r="T192" s="35"/>
      <c r="U192" s="35"/>
      <c r="V192" s="35"/>
      <c r="W192" s="35"/>
      <c r="X192" s="35"/>
      <c r="Z192" s="35"/>
      <c r="AA192" s="35"/>
      <c r="AB192" s="35"/>
      <c r="AH192" s="35"/>
    </row>
    <row r="193" spans="2:34" x14ac:dyDescent="0.2">
      <c r="B193" s="35"/>
      <c r="C193" s="35"/>
      <c r="D193" s="36"/>
      <c r="E193" s="35"/>
      <c r="F193" s="36"/>
      <c r="G193" s="36"/>
      <c r="H193" s="36"/>
      <c r="I193" s="36"/>
      <c r="J193" s="35"/>
      <c r="K193" s="35"/>
      <c r="L193" s="35"/>
      <c r="M193" s="35"/>
      <c r="N193" s="35"/>
      <c r="O193" s="35"/>
      <c r="P193" s="35"/>
      <c r="Q193" s="35"/>
      <c r="R193" s="35"/>
      <c r="S193" s="35"/>
      <c r="T193" s="35"/>
      <c r="U193" s="35"/>
      <c r="V193" s="35"/>
      <c r="W193" s="35"/>
      <c r="X193" s="35"/>
      <c r="Z193" s="35"/>
      <c r="AA193" s="35"/>
      <c r="AB193" s="35"/>
      <c r="AH193" s="35"/>
    </row>
    <row r="194" spans="2:34" x14ac:dyDescent="0.2">
      <c r="B194" s="35"/>
      <c r="C194" s="35"/>
      <c r="D194" s="36"/>
      <c r="E194" s="35"/>
      <c r="F194" s="36"/>
      <c r="G194" s="36"/>
      <c r="H194" s="36"/>
      <c r="I194" s="36"/>
      <c r="J194" s="35"/>
      <c r="K194" s="35"/>
      <c r="L194" s="35"/>
      <c r="M194" s="35"/>
      <c r="N194" s="35"/>
      <c r="O194" s="35"/>
      <c r="P194" s="35"/>
      <c r="Q194" s="35"/>
      <c r="R194" s="35"/>
      <c r="S194" s="35"/>
      <c r="T194" s="35"/>
      <c r="U194" s="35"/>
      <c r="V194" s="35"/>
      <c r="W194" s="35"/>
      <c r="X194" s="35"/>
      <c r="Z194" s="35"/>
      <c r="AA194" s="35"/>
      <c r="AB194" s="35"/>
      <c r="AH194" s="35"/>
    </row>
    <row r="195" spans="2:34" x14ac:dyDescent="0.2">
      <c r="B195" s="35"/>
      <c r="C195" s="35"/>
      <c r="D195" s="36"/>
      <c r="E195" s="35"/>
      <c r="F195" s="36"/>
      <c r="G195" s="36"/>
      <c r="H195" s="36"/>
      <c r="I195" s="36"/>
      <c r="J195" s="35"/>
      <c r="K195" s="35"/>
      <c r="L195" s="35"/>
      <c r="M195" s="35"/>
      <c r="N195" s="35"/>
      <c r="O195" s="35"/>
      <c r="P195" s="35"/>
      <c r="Q195" s="35"/>
      <c r="R195" s="35"/>
      <c r="S195" s="35"/>
      <c r="T195" s="35"/>
      <c r="U195" s="35"/>
      <c r="V195" s="35"/>
      <c r="W195" s="35"/>
      <c r="X195" s="35"/>
      <c r="Z195" s="35"/>
      <c r="AA195" s="35"/>
      <c r="AB195" s="35"/>
      <c r="AH195" s="35"/>
    </row>
    <row r="196" spans="2:34" x14ac:dyDescent="0.2">
      <c r="B196" s="35"/>
      <c r="C196" s="35"/>
      <c r="D196" s="36"/>
      <c r="E196" s="35"/>
      <c r="F196" s="36"/>
      <c r="G196" s="36"/>
      <c r="H196" s="36"/>
      <c r="I196" s="36"/>
      <c r="J196" s="35"/>
      <c r="K196" s="35"/>
      <c r="L196" s="35"/>
      <c r="M196" s="35"/>
      <c r="N196" s="35"/>
      <c r="O196" s="35"/>
      <c r="P196" s="35"/>
      <c r="Q196" s="35"/>
      <c r="R196" s="35"/>
      <c r="S196" s="35"/>
      <c r="T196" s="35"/>
      <c r="U196" s="35"/>
      <c r="V196" s="35"/>
      <c r="W196" s="35"/>
      <c r="X196" s="35"/>
      <c r="Z196" s="35"/>
      <c r="AA196" s="35"/>
      <c r="AB196" s="35"/>
      <c r="AH196" s="35"/>
    </row>
    <row r="197" spans="2:34" x14ac:dyDescent="0.2">
      <c r="B197" s="35"/>
      <c r="C197" s="35"/>
      <c r="D197" s="36"/>
      <c r="E197" s="35"/>
      <c r="F197" s="36"/>
      <c r="G197" s="36"/>
      <c r="H197" s="36"/>
      <c r="I197" s="36"/>
      <c r="J197" s="35"/>
      <c r="K197" s="35"/>
      <c r="L197" s="35"/>
      <c r="M197" s="35"/>
      <c r="N197" s="35"/>
      <c r="O197" s="35"/>
      <c r="P197" s="35"/>
      <c r="Q197" s="35"/>
      <c r="R197" s="35"/>
      <c r="S197" s="35"/>
      <c r="T197" s="35"/>
      <c r="U197" s="35"/>
      <c r="V197" s="35"/>
      <c r="W197" s="35"/>
      <c r="X197" s="35"/>
      <c r="Z197" s="35"/>
      <c r="AA197" s="35"/>
      <c r="AB197" s="35"/>
      <c r="AH197" s="35"/>
    </row>
    <row r="198" spans="2:34" x14ac:dyDescent="0.2">
      <c r="B198" s="35"/>
      <c r="C198" s="35"/>
      <c r="D198" s="36"/>
      <c r="E198" s="35"/>
      <c r="F198" s="36"/>
      <c r="G198" s="36"/>
      <c r="H198" s="36"/>
      <c r="I198" s="36"/>
      <c r="J198" s="35"/>
      <c r="K198" s="35"/>
      <c r="L198" s="35"/>
      <c r="M198" s="35"/>
      <c r="N198" s="35"/>
      <c r="O198" s="35"/>
      <c r="P198" s="35"/>
      <c r="Q198" s="35"/>
      <c r="R198" s="35"/>
      <c r="S198" s="35"/>
      <c r="T198" s="35"/>
      <c r="U198" s="35"/>
      <c r="V198" s="35"/>
      <c r="W198" s="35"/>
      <c r="X198" s="35"/>
      <c r="Z198" s="35"/>
      <c r="AA198" s="35"/>
      <c r="AB198" s="35"/>
      <c r="AH198" s="35"/>
    </row>
    <row r="199" spans="2:34" x14ac:dyDescent="0.2">
      <c r="B199" s="35"/>
      <c r="C199" s="35"/>
      <c r="D199" s="36"/>
      <c r="E199" s="35"/>
      <c r="F199" s="36"/>
      <c r="G199" s="36"/>
      <c r="H199" s="36"/>
      <c r="I199" s="36"/>
      <c r="J199" s="35"/>
      <c r="K199" s="35"/>
      <c r="L199" s="35"/>
      <c r="M199" s="35"/>
      <c r="N199" s="35"/>
      <c r="O199" s="35"/>
      <c r="P199" s="35"/>
      <c r="Q199" s="35"/>
      <c r="R199" s="35"/>
      <c r="S199" s="35"/>
      <c r="T199" s="35"/>
      <c r="U199" s="35"/>
      <c r="V199" s="35"/>
      <c r="W199" s="35"/>
      <c r="X199" s="35"/>
      <c r="Z199" s="35"/>
      <c r="AA199" s="35"/>
      <c r="AB199" s="35"/>
      <c r="AH199" s="35"/>
    </row>
    <row r="200" spans="2:34" x14ac:dyDescent="0.2">
      <c r="B200" s="35"/>
      <c r="C200" s="35"/>
      <c r="D200" s="36"/>
      <c r="E200" s="35"/>
      <c r="F200" s="36"/>
      <c r="G200" s="36"/>
      <c r="H200" s="36"/>
      <c r="I200" s="36"/>
      <c r="J200" s="35"/>
      <c r="K200" s="35"/>
      <c r="L200" s="35"/>
      <c r="M200" s="35"/>
      <c r="N200" s="35"/>
      <c r="O200" s="35"/>
      <c r="P200" s="35"/>
      <c r="Q200" s="35"/>
      <c r="R200" s="35"/>
      <c r="S200" s="35"/>
      <c r="T200" s="35"/>
      <c r="U200" s="35"/>
      <c r="V200" s="35"/>
      <c r="W200" s="35"/>
      <c r="X200" s="35"/>
      <c r="Z200" s="35"/>
      <c r="AA200" s="35"/>
      <c r="AB200" s="35"/>
      <c r="AH200" s="35"/>
    </row>
    <row r="201" spans="2:34" x14ac:dyDescent="0.2">
      <c r="B201" s="35"/>
      <c r="C201" s="35"/>
      <c r="D201" s="36"/>
      <c r="E201" s="35"/>
      <c r="F201" s="36"/>
      <c r="G201" s="36"/>
      <c r="H201" s="36"/>
      <c r="I201" s="36"/>
      <c r="J201" s="35"/>
      <c r="K201" s="35"/>
      <c r="L201" s="35"/>
      <c r="M201" s="35"/>
      <c r="N201" s="35"/>
      <c r="O201" s="35"/>
      <c r="P201" s="35"/>
      <c r="Q201" s="35"/>
      <c r="R201" s="35"/>
      <c r="S201" s="35"/>
      <c r="T201" s="35"/>
      <c r="U201" s="35"/>
      <c r="V201" s="35"/>
      <c r="W201" s="35"/>
      <c r="X201" s="35"/>
      <c r="Z201" s="35"/>
      <c r="AA201" s="35"/>
      <c r="AB201" s="35"/>
      <c r="AH201" s="35"/>
    </row>
    <row r="202" spans="2:34" x14ac:dyDescent="0.2">
      <c r="B202" s="35"/>
      <c r="C202" s="35"/>
      <c r="D202" s="36"/>
      <c r="E202" s="35"/>
      <c r="F202" s="36"/>
      <c r="G202" s="36"/>
      <c r="H202" s="36"/>
      <c r="I202" s="36"/>
      <c r="J202" s="35"/>
      <c r="K202" s="35"/>
      <c r="L202" s="35"/>
      <c r="M202" s="35"/>
      <c r="N202" s="35"/>
      <c r="O202" s="35"/>
      <c r="P202" s="35"/>
      <c r="Q202" s="35"/>
      <c r="R202" s="35"/>
      <c r="S202" s="35"/>
      <c r="T202" s="35"/>
      <c r="U202" s="35"/>
      <c r="V202" s="35"/>
      <c r="W202" s="35"/>
      <c r="X202" s="35"/>
      <c r="Z202" s="35"/>
      <c r="AA202" s="35"/>
      <c r="AB202" s="35"/>
      <c r="AH202" s="35"/>
    </row>
    <row r="203" spans="2:34" x14ac:dyDescent="0.2">
      <c r="B203" s="35"/>
      <c r="C203" s="35"/>
      <c r="D203" s="36"/>
      <c r="E203" s="35"/>
      <c r="F203" s="36"/>
      <c r="G203" s="36"/>
      <c r="H203" s="36"/>
      <c r="I203" s="36"/>
      <c r="J203" s="35"/>
      <c r="K203" s="35"/>
      <c r="L203" s="35"/>
      <c r="M203" s="35"/>
      <c r="N203" s="35"/>
      <c r="O203" s="35"/>
      <c r="P203" s="35"/>
      <c r="Q203" s="35"/>
      <c r="R203" s="35"/>
      <c r="S203" s="35"/>
      <c r="T203" s="35"/>
      <c r="U203" s="35"/>
      <c r="V203" s="35"/>
      <c r="W203" s="35"/>
      <c r="X203" s="35"/>
      <c r="Z203" s="35"/>
      <c r="AA203" s="35"/>
      <c r="AB203" s="35"/>
      <c r="AH203" s="35"/>
    </row>
    <row r="204" spans="2:34" x14ac:dyDescent="0.2">
      <c r="B204" s="35"/>
      <c r="C204" s="35"/>
      <c r="D204" s="36"/>
      <c r="E204" s="35"/>
      <c r="F204" s="36"/>
      <c r="G204" s="36"/>
      <c r="H204" s="36"/>
      <c r="I204" s="36"/>
      <c r="J204" s="35"/>
      <c r="K204" s="35"/>
      <c r="L204" s="35"/>
      <c r="M204" s="35"/>
      <c r="N204" s="35"/>
      <c r="O204" s="35"/>
      <c r="P204" s="35"/>
      <c r="Q204" s="35"/>
      <c r="R204" s="35"/>
      <c r="S204" s="35"/>
      <c r="T204" s="35"/>
      <c r="U204" s="35"/>
      <c r="V204" s="35"/>
      <c r="W204" s="35"/>
      <c r="X204" s="35"/>
      <c r="Z204" s="35"/>
      <c r="AA204" s="35"/>
      <c r="AB204" s="35"/>
      <c r="AH204" s="35"/>
    </row>
    <row r="205" spans="2:34" x14ac:dyDescent="0.2">
      <c r="B205" s="35"/>
      <c r="C205" s="35"/>
      <c r="D205" s="36"/>
      <c r="E205" s="35"/>
      <c r="F205" s="36"/>
      <c r="G205" s="36"/>
      <c r="H205" s="36"/>
      <c r="I205" s="36"/>
      <c r="J205" s="35"/>
      <c r="K205" s="35"/>
      <c r="L205" s="35"/>
      <c r="M205" s="35"/>
      <c r="N205" s="35"/>
      <c r="O205" s="35"/>
      <c r="P205" s="35"/>
      <c r="Q205" s="35"/>
      <c r="R205" s="35"/>
      <c r="S205" s="35"/>
      <c r="T205" s="35"/>
      <c r="U205" s="35"/>
      <c r="V205" s="35"/>
      <c r="W205" s="35"/>
      <c r="X205" s="35"/>
      <c r="Z205" s="35"/>
      <c r="AA205" s="35"/>
      <c r="AB205" s="35"/>
      <c r="AH205" s="35"/>
    </row>
    <row r="206" spans="2:34" x14ac:dyDescent="0.2">
      <c r="B206" s="35"/>
      <c r="C206" s="35"/>
      <c r="D206" s="36"/>
      <c r="E206" s="35"/>
      <c r="F206" s="36"/>
      <c r="G206" s="36"/>
      <c r="H206" s="36"/>
      <c r="I206" s="36"/>
      <c r="J206" s="35"/>
      <c r="K206" s="35"/>
      <c r="L206" s="35"/>
      <c r="M206" s="35"/>
      <c r="N206" s="35"/>
      <c r="O206" s="35"/>
      <c r="P206" s="35"/>
      <c r="Q206" s="35"/>
      <c r="R206" s="35"/>
      <c r="S206" s="35"/>
      <c r="T206" s="35"/>
      <c r="U206" s="35"/>
      <c r="V206" s="35"/>
      <c r="W206" s="35"/>
      <c r="X206" s="35"/>
      <c r="Z206" s="35"/>
      <c r="AA206" s="35"/>
      <c r="AB206" s="35"/>
      <c r="AH206" s="35"/>
    </row>
    <row r="207" spans="2:34" x14ac:dyDescent="0.2">
      <c r="B207" s="35"/>
      <c r="C207" s="35"/>
      <c r="D207" s="36"/>
      <c r="E207" s="35"/>
      <c r="F207" s="36"/>
      <c r="G207" s="36"/>
      <c r="H207" s="36"/>
      <c r="I207" s="36"/>
      <c r="J207" s="35"/>
      <c r="K207" s="35"/>
      <c r="L207" s="35"/>
      <c r="M207" s="35"/>
      <c r="N207" s="35"/>
      <c r="O207" s="35"/>
      <c r="P207" s="35"/>
      <c r="Q207" s="35"/>
      <c r="R207" s="35"/>
      <c r="S207" s="35"/>
      <c r="T207" s="35"/>
      <c r="U207" s="35"/>
      <c r="V207" s="35"/>
      <c r="W207" s="35"/>
      <c r="X207" s="35"/>
      <c r="Z207" s="35"/>
      <c r="AA207" s="35"/>
      <c r="AB207" s="35"/>
      <c r="AH207" s="35"/>
    </row>
    <row r="208" spans="2:34" x14ac:dyDescent="0.2">
      <c r="B208" s="35"/>
      <c r="C208" s="35"/>
      <c r="D208" s="36"/>
      <c r="E208" s="35"/>
      <c r="F208" s="36"/>
      <c r="G208" s="36"/>
      <c r="H208" s="36"/>
      <c r="I208" s="36"/>
      <c r="J208" s="35"/>
      <c r="K208" s="35"/>
      <c r="L208" s="35"/>
      <c r="M208" s="35"/>
      <c r="N208" s="35"/>
      <c r="O208" s="35"/>
      <c r="P208" s="35"/>
      <c r="Q208" s="35"/>
      <c r="R208" s="35"/>
      <c r="S208" s="35"/>
      <c r="T208" s="35"/>
      <c r="U208" s="35"/>
      <c r="V208" s="35"/>
      <c r="W208" s="35"/>
      <c r="X208" s="35"/>
      <c r="Z208" s="35"/>
      <c r="AA208" s="35"/>
      <c r="AB208" s="35"/>
      <c r="AH208" s="35"/>
    </row>
    <row r="209" spans="2:34" x14ac:dyDescent="0.2">
      <c r="B209" s="35"/>
      <c r="C209" s="35"/>
      <c r="D209" s="36"/>
      <c r="E209" s="35"/>
      <c r="F209" s="36"/>
      <c r="G209" s="36"/>
      <c r="H209" s="36"/>
      <c r="I209" s="36"/>
      <c r="J209" s="35"/>
      <c r="K209" s="35"/>
      <c r="L209" s="35"/>
      <c r="M209" s="35"/>
      <c r="N209" s="35"/>
      <c r="O209" s="35"/>
      <c r="P209" s="35"/>
      <c r="Q209" s="35"/>
      <c r="R209" s="35"/>
      <c r="S209" s="35"/>
      <c r="T209" s="35"/>
      <c r="U209" s="35"/>
      <c r="V209" s="35"/>
      <c r="W209" s="35"/>
      <c r="X209" s="35"/>
      <c r="Z209" s="35"/>
      <c r="AA209" s="35"/>
      <c r="AB209" s="35"/>
      <c r="AH209" s="35"/>
    </row>
    <row r="210" spans="2:34" x14ac:dyDescent="0.2">
      <c r="B210" s="35"/>
      <c r="C210" s="35"/>
      <c r="D210" s="36"/>
      <c r="E210" s="35"/>
      <c r="F210" s="36"/>
      <c r="G210" s="36"/>
      <c r="H210" s="36"/>
      <c r="I210" s="36"/>
      <c r="J210" s="35"/>
      <c r="K210" s="35"/>
      <c r="L210" s="35"/>
      <c r="M210" s="35"/>
      <c r="N210" s="35"/>
      <c r="O210" s="35"/>
      <c r="P210" s="35"/>
      <c r="Q210" s="35"/>
      <c r="R210" s="35"/>
      <c r="S210" s="35"/>
      <c r="T210" s="35"/>
      <c r="U210" s="35"/>
      <c r="V210" s="35"/>
      <c r="W210" s="35"/>
      <c r="X210" s="35"/>
      <c r="Z210" s="35"/>
      <c r="AA210" s="35"/>
      <c r="AB210" s="35"/>
      <c r="AH210" s="35"/>
    </row>
    <row r="211" spans="2:34" x14ac:dyDescent="0.2">
      <c r="B211" s="35"/>
      <c r="C211" s="35"/>
      <c r="D211" s="36"/>
      <c r="E211" s="35"/>
      <c r="F211" s="36"/>
      <c r="G211" s="36"/>
      <c r="H211" s="36"/>
      <c r="I211" s="36"/>
      <c r="J211" s="35"/>
      <c r="K211" s="35"/>
      <c r="L211" s="35"/>
      <c r="M211" s="35"/>
      <c r="N211" s="35"/>
      <c r="O211" s="35"/>
      <c r="P211" s="35"/>
      <c r="Q211" s="35"/>
      <c r="R211" s="35"/>
      <c r="S211" s="35"/>
      <c r="T211" s="35"/>
      <c r="U211" s="35"/>
      <c r="V211" s="35"/>
      <c r="W211" s="35"/>
      <c r="X211" s="35"/>
      <c r="Z211" s="35"/>
      <c r="AA211" s="35"/>
      <c r="AB211" s="35"/>
      <c r="AH211" s="35"/>
    </row>
    <row r="212" spans="2:34" x14ac:dyDescent="0.2">
      <c r="B212" s="35"/>
      <c r="C212" s="35"/>
      <c r="D212" s="36"/>
      <c r="E212" s="35"/>
      <c r="F212" s="36"/>
      <c r="G212" s="36"/>
      <c r="H212" s="36"/>
      <c r="I212" s="36"/>
      <c r="J212" s="35"/>
      <c r="K212" s="35"/>
      <c r="L212" s="35"/>
      <c r="M212" s="35"/>
      <c r="N212" s="35"/>
      <c r="O212" s="35"/>
      <c r="P212" s="35"/>
      <c r="Q212" s="35"/>
      <c r="R212" s="35"/>
      <c r="S212" s="35"/>
      <c r="T212" s="35"/>
      <c r="U212" s="35"/>
      <c r="V212" s="35"/>
      <c r="W212" s="35"/>
      <c r="X212" s="35"/>
      <c r="Z212" s="35"/>
      <c r="AA212" s="35"/>
      <c r="AB212" s="35"/>
      <c r="AH212" s="35"/>
    </row>
    <row r="213" spans="2:34" x14ac:dyDescent="0.2">
      <c r="B213" s="35"/>
      <c r="C213" s="35"/>
      <c r="D213" s="36"/>
      <c r="E213" s="35"/>
      <c r="F213" s="36"/>
      <c r="G213" s="36"/>
      <c r="H213" s="36"/>
      <c r="I213" s="36"/>
      <c r="J213" s="35"/>
      <c r="K213" s="35"/>
      <c r="L213" s="35"/>
      <c r="M213" s="35"/>
      <c r="N213" s="35"/>
      <c r="O213" s="35"/>
      <c r="P213" s="35"/>
      <c r="Q213" s="35"/>
      <c r="R213" s="35"/>
      <c r="S213" s="35"/>
      <c r="T213" s="35"/>
      <c r="U213" s="35"/>
      <c r="V213" s="35"/>
      <c r="W213" s="35"/>
      <c r="X213" s="35"/>
      <c r="Z213" s="35"/>
      <c r="AA213" s="35"/>
      <c r="AB213" s="35"/>
      <c r="AH213" s="35"/>
    </row>
    <row r="214" spans="2:34" x14ac:dyDescent="0.2">
      <c r="B214" s="35"/>
      <c r="C214" s="35"/>
      <c r="D214" s="36"/>
      <c r="E214" s="35"/>
      <c r="F214" s="36"/>
      <c r="G214" s="36"/>
      <c r="H214" s="36"/>
      <c r="I214" s="36"/>
      <c r="J214" s="35"/>
      <c r="K214" s="35"/>
      <c r="L214" s="35"/>
      <c r="M214" s="35"/>
      <c r="N214" s="35"/>
      <c r="O214" s="35"/>
      <c r="P214" s="35"/>
      <c r="Q214" s="35"/>
      <c r="R214" s="35"/>
      <c r="S214" s="35"/>
      <c r="T214" s="35"/>
      <c r="U214" s="35"/>
      <c r="V214" s="35"/>
      <c r="W214" s="35"/>
      <c r="X214" s="35"/>
      <c r="Z214" s="35"/>
      <c r="AA214" s="35"/>
      <c r="AB214" s="35"/>
      <c r="AH214" s="35"/>
    </row>
    <row r="215" spans="2:34" x14ac:dyDescent="0.2">
      <c r="B215" s="35"/>
      <c r="C215" s="35"/>
      <c r="D215" s="36"/>
      <c r="E215" s="35"/>
      <c r="F215" s="36"/>
      <c r="G215" s="36"/>
      <c r="H215" s="36"/>
      <c r="I215" s="36"/>
      <c r="J215" s="35"/>
      <c r="K215" s="35"/>
      <c r="L215" s="35"/>
      <c r="M215" s="35"/>
      <c r="N215" s="35"/>
      <c r="O215" s="35"/>
      <c r="P215" s="35"/>
      <c r="Q215" s="35"/>
      <c r="R215" s="35"/>
      <c r="S215" s="35"/>
      <c r="T215" s="35"/>
      <c r="U215" s="35"/>
      <c r="V215" s="35"/>
      <c r="W215" s="35"/>
      <c r="X215" s="35"/>
      <c r="Z215" s="35"/>
      <c r="AA215" s="35"/>
      <c r="AB215" s="35"/>
      <c r="AH215" s="35"/>
    </row>
    <row r="216" spans="2:34" x14ac:dyDescent="0.2">
      <c r="B216" s="35"/>
      <c r="C216" s="35"/>
      <c r="D216" s="36"/>
      <c r="E216" s="35"/>
      <c r="F216" s="36"/>
      <c r="G216" s="36"/>
      <c r="H216" s="36"/>
      <c r="I216" s="36"/>
      <c r="J216" s="35"/>
      <c r="K216" s="35"/>
      <c r="L216" s="35"/>
      <c r="M216" s="35"/>
      <c r="N216" s="35"/>
      <c r="O216" s="35"/>
      <c r="P216" s="35"/>
      <c r="Q216" s="35"/>
      <c r="R216" s="35"/>
      <c r="S216" s="35"/>
      <c r="T216" s="35"/>
      <c r="U216" s="35"/>
      <c r="V216" s="35"/>
      <c r="W216" s="35"/>
      <c r="X216" s="35"/>
      <c r="Z216" s="35"/>
      <c r="AA216" s="35"/>
      <c r="AB216" s="35"/>
      <c r="AH216" s="35"/>
    </row>
    <row r="217" spans="2:34" x14ac:dyDescent="0.2">
      <c r="B217" s="35"/>
      <c r="C217" s="35"/>
      <c r="D217" s="36"/>
      <c r="E217" s="35"/>
      <c r="F217" s="36"/>
      <c r="G217" s="36"/>
      <c r="H217" s="36"/>
      <c r="I217" s="36"/>
      <c r="J217" s="35"/>
      <c r="K217" s="35"/>
      <c r="L217" s="35"/>
      <c r="M217" s="35"/>
      <c r="N217" s="35"/>
      <c r="O217" s="35"/>
      <c r="P217" s="35"/>
      <c r="Q217" s="35"/>
      <c r="R217" s="35"/>
      <c r="S217" s="35"/>
      <c r="T217" s="35"/>
      <c r="U217" s="35"/>
      <c r="V217" s="35"/>
      <c r="W217" s="35"/>
      <c r="X217" s="35"/>
      <c r="Z217" s="35"/>
      <c r="AA217" s="35"/>
      <c r="AB217" s="35"/>
      <c r="AH217" s="35"/>
    </row>
    <row r="218" spans="2:34" x14ac:dyDescent="0.2">
      <c r="B218" s="35"/>
      <c r="C218" s="35"/>
      <c r="D218" s="36"/>
      <c r="E218" s="35"/>
      <c r="F218" s="36"/>
      <c r="G218" s="36"/>
      <c r="H218" s="36"/>
      <c r="I218" s="36"/>
      <c r="J218" s="35"/>
      <c r="K218" s="35"/>
      <c r="L218" s="35"/>
      <c r="M218" s="35"/>
      <c r="N218" s="35"/>
      <c r="O218" s="35"/>
      <c r="P218" s="35"/>
      <c r="Q218" s="35"/>
      <c r="R218" s="35"/>
      <c r="S218" s="35"/>
      <c r="T218" s="35"/>
      <c r="U218" s="35"/>
      <c r="V218" s="35"/>
      <c r="W218" s="35"/>
      <c r="X218" s="35"/>
      <c r="Z218" s="35"/>
      <c r="AA218" s="35"/>
      <c r="AB218" s="35"/>
      <c r="AH218" s="35"/>
    </row>
    <row r="219" spans="2:34" x14ac:dyDescent="0.2">
      <c r="B219" s="35"/>
      <c r="C219" s="35"/>
      <c r="D219" s="36"/>
      <c r="E219" s="35"/>
      <c r="F219" s="36"/>
      <c r="G219" s="36"/>
      <c r="H219" s="36"/>
      <c r="I219" s="36"/>
      <c r="J219" s="35"/>
      <c r="K219" s="35"/>
      <c r="L219" s="35"/>
      <c r="M219" s="35"/>
      <c r="N219" s="35"/>
      <c r="O219" s="35"/>
      <c r="P219" s="35"/>
      <c r="Q219" s="35"/>
      <c r="R219" s="35"/>
      <c r="S219" s="35"/>
      <c r="T219" s="35"/>
      <c r="U219" s="35"/>
      <c r="V219" s="35"/>
      <c r="W219" s="35"/>
      <c r="X219" s="35"/>
      <c r="Z219" s="35"/>
      <c r="AA219" s="35"/>
      <c r="AB219" s="35"/>
      <c r="AH219" s="35"/>
    </row>
    <row r="220" spans="2:34" x14ac:dyDescent="0.2">
      <c r="B220" s="35"/>
      <c r="C220" s="35"/>
      <c r="D220" s="36"/>
      <c r="E220" s="35"/>
      <c r="F220" s="36"/>
      <c r="G220" s="36"/>
      <c r="H220" s="36"/>
      <c r="I220" s="36"/>
      <c r="J220" s="35"/>
      <c r="K220" s="35"/>
      <c r="L220" s="35"/>
      <c r="M220" s="35"/>
      <c r="N220" s="35"/>
      <c r="O220" s="35"/>
      <c r="P220" s="35"/>
      <c r="Q220" s="35"/>
      <c r="R220" s="35"/>
      <c r="S220" s="35"/>
      <c r="T220" s="35"/>
      <c r="U220" s="35"/>
      <c r="V220" s="35"/>
      <c r="W220" s="35"/>
      <c r="X220" s="35"/>
      <c r="Z220" s="35"/>
      <c r="AA220" s="35"/>
      <c r="AB220" s="35"/>
      <c r="AH220" s="35"/>
    </row>
    <row r="221" spans="2:34" x14ac:dyDescent="0.2">
      <c r="B221" s="35"/>
      <c r="C221" s="35"/>
      <c r="D221" s="36"/>
      <c r="E221" s="35"/>
      <c r="F221" s="36"/>
      <c r="G221" s="36"/>
      <c r="H221" s="36"/>
      <c r="I221" s="36"/>
      <c r="J221" s="35"/>
      <c r="K221" s="35"/>
      <c r="L221" s="35"/>
      <c r="M221" s="35"/>
      <c r="N221" s="35"/>
      <c r="O221" s="35"/>
      <c r="P221" s="35"/>
      <c r="Q221" s="35"/>
      <c r="R221" s="35"/>
      <c r="S221" s="35"/>
      <c r="T221" s="35"/>
      <c r="U221" s="35"/>
      <c r="V221" s="35"/>
      <c r="W221" s="35"/>
      <c r="X221" s="35"/>
      <c r="Z221" s="35"/>
      <c r="AA221" s="35"/>
      <c r="AB221" s="35"/>
      <c r="AH221" s="35"/>
    </row>
    <row r="222" spans="2:34" x14ac:dyDescent="0.2">
      <c r="B222" s="35"/>
      <c r="C222" s="35"/>
      <c r="D222" s="36"/>
      <c r="E222" s="35"/>
      <c r="F222" s="36"/>
      <c r="G222" s="36"/>
      <c r="H222" s="36"/>
      <c r="I222" s="36"/>
      <c r="J222" s="35"/>
      <c r="K222" s="35"/>
      <c r="L222" s="35"/>
      <c r="M222" s="35"/>
      <c r="N222" s="35"/>
      <c r="O222" s="35"/>
      <c r="P222" s="35"/>
      <c r="Q222" s="35"/>
      <c r="R222" s="35"/>
      <c r="S222" s="35"/>
      <c r="T222" s="35"/>
      <c r="U222" s="35"/>
      <c r="V222" s="35"/>
      <c r="W222" s="35"/>
      <c r="X222" s="35"/>
      <c r="Z222" s="35"/>
      <c r="AA222" s="35"/>
      <c r="AB222" s="35"/>
      <c r="AH222" s="35"/>
    </row>
    <row r="223" spans="2:34" x14ac:dyDescent="0.2">
      <c r="B223" s="35"/>
      <c r="C223" s="35"/>
      <c r="D223" s="36"/>
      <c r="E223" s="35"/>
      <c r="F223" s="36"/>
      <c r="G223" s="36"/>
      <c r="H223" s="36"/>
      <c r="I223" s="36"/>
      <c r="J223" s="35"/>
      <c r="K223" s="35"/>
      <c r="L223" s="35"/>
      <c r="M223" s="35"/>
      <c r="N223" s="35"/>
      <c r="O223" s="35"/>
      <c r="P223" s="35"/>
      <c r="Q223" s="35"/>
      <c r="R223" s="35"/>
      <c r="S223" s="35"/>
      <c r="T223" s="35"/>
      <c r="U223" s="35"/>
      <c r="V223" s="35"/>
      <c r="W223" s="35"/>
      <c r="X223" s="35"/>
      <c r="Z223" s="35"/>
      <c r="AA223" s="35"/>
      <c r="AB223" s="35"/>
      <c r="AH223" s="35"/>
    </row>
    <row r="224" spans="2:34" x14ac:dyDescent="0.2">
      <c r="B224" s="35"/>
      <c r="C224" s="35"/>
      <c r="D224" s="36"/>
      <c r="E224" s="35"/>
      <c r="F224" s="36"/>
      <c r="G224" s="36"/>
      <c r="H224" s="36"/>
      <c r="I224" s="36"/>
      <c r="J224" s="35"/>
      <c r="K224" s="35"/>
      <c r="L224" s="35"/>
      <c r="M224" s="35"/>
      <c r="N224" s="35"/>
      <c r="O224" s="35"/>
      <c r="P224" s="35"/>
      <c r="Q224" s="35"/>
      <c r="R224" s="35"/>
      <c r="S224" s="35"/>
      <c r="T224" s="35"/>
      <c r="U224" s="35"/>
      <c r="V224" s="35"/>
      <c r="W224" s="35"/>
      <c r="X224" s="35"/>
      <c r="Z224" s="35"/>
      <c r="AA224" s="35"/>
      <c r="AB224" s="35"/>
      <c r="AH224" s="35"/>
    </row>
    <row r="225" spans="2:34" x14ac:dyDescent="0.2">
      <c r="B225" s="35"/>
      <c r="C225" s="35"/>
      <c r="D225" s="36"/>
      <c r="E225" s="35"/>
      <c r="F225" s="36"/>
      <c r="G225" s="36"/>
      <c r="H225" s="36"/>
      <c r="I225" s="36"/>
      <c r="J225" s="35"/>
      <c r="K225" s="35"/>
      <c r="L225" s="35"/>
      <c r="M225" s="35"/>
      <c r="N225" s="35"/>
      <c r="O225" s="35"/>
      <c r="P225" s="35"/>
      <c r="Q225" s="35"/>
      <c r="R225" s="35"/>
      <c r="S225" s="35"/>
      <c r="T225" s="35"/>
      <c r="U225" s="35"/>
      <c r="V225" s="35"/>
      <c r="W225" s="35"/>
      <c r="X225" s="35"/>
      <c r="Z225" s="35"/>
      <c r="AA225" s="35"/>
      <c r="AB225" s="35"/>
      <c r="AH225" s="35"/>
    </row>
    <row r="226" spans="2:34" x14ac:dyDescent="0.2">
      <c r="B226" s="35"/>
      <c r="C226" s="35"/>
      <c r="D226" s="36"/>
      <c r="E226" s="35"/>
      <c r="F226" s="36"/>
      <c r="G226" s="36"/>
      <c r="H226" s="36"/>
      <c r="I226" s="36"/>
      <c r="J226" s="35"/>
      <c r="K226" s="35"/>
      <c r="L226" s="35"/>
      <c r="M226" s="35"/>
      <c r="N226" s="35"/>
      <c r="O226" s="35"/>
      <c r="P226" s="35"/>
      <c r="Q226" s="35"/>
      <c r="R226" s="35"/>
      <c r="S226" s="35"/>
      <c r="T226" s="35"/>
      <c r="U226" s="35"/>
      <c r="V226" s="35"/>
      <c r="W226" s="35"/>
      <c r="X226" s="35"/>
      <c r="Z226" s="35"/>
      <c r="AA226" s="35"/>
      <c r="AB226" s="35"/>
      <c r="AH226" s="35"/>
    </row>
    <row r="227" spans="2:34" x14ac:dyDescent="0.2">
      <c r="B227" s="35"/>
      <c r="C227" s="35"/>
      <c r="D227" s="36"/>
      <c r="E227" s="35"/>
      <c r="F227" s="36"/>
      <c r="G227" s="36"/>
      <c r="H227" s="36"/>
      <c r="I227" s="36"/>
      <c r="J227" s="35"/>
      <c r="K227" s="35"/>
      <c r="L227" s="35"/>
      <c r="M227" s="35"/>
      <c r="N227" s="35"/>
      <c r="O227" s="35"/>
      <c r="P227" s="35"/>
      <c r="Q227" s="35"/>
      <c r="R227" s="35"/>
      <c r="S227" s="35"/>
      <c r="T227" s="35"/>
      <c r="U227" s="35"/>
      <c r="V227" s="35"/>
      <c r="W227" s="35"/>
      <c r="X227" s="35"/>
      <c r="Z227" s="35"/>
      <c r="AA227" s="35"/>
      <c r="AB227" s="35"/>
      <c r="AH227" s="35"/>
    </row>
    <row r="228" spans="2:34" x14ac:dyDescent="0.2">
      <c r="B228" s="35"/>
      <c r="C228" s="35"/>
      <c r="D228" s="36"/>
      <c r="E228" s="35"/>
      <c r="F228" s="36"/>
      <c r="G228" s="36"/>
      <c r="H228" s="36"/>
      <c r="I228" s="36"/>
      <c r="J228" s="35"/>
      <c r="K228" s="35"/>
      <c r="L228" s="35"/>
      <c r="M228" s="35"/>
      <c r="N228" s="35"/>
      <c r="O228" s="35"/>
      <c r="P228" s="35"/>
      <c r="Q228" s="35"/>
      <c r="R228" s="35"/>
      <c r="S228" s="35"/>
      <c r="T228" s="35"/>
      <c r="U228" s="35"/>
      <c r="V228" s="35"/>
      <c r="W228" s="35"/>
      <c r="X228" s="35"/>
      <c r="Z228" s="35"/>
      <c r="AA228" s="35"/>
      <c r="AB228" s="35"/>
      <c r="AH228" s="35"/>
    </row>
    <row r="229" spans="2:34" x14ac:dyDescent="0.2">
      <c r="B229" s="35"/>
      <c r="C229" s="35"/>
      <c r="D229" s="36"/>
      <c r="E229" s="35"/>
      <c r="F229" s="36"/>
      <c r="G229" s="36"/>
      <c r="H229" s="36"/>
      <c r="I229" s="36"/>
      <c r="J229" s="35"/>
      <c r="K229" s="35"/>
      <c r="L229" s="35"/>
      <c r="M229" s="35"/>
      <c r="N229" s="35"/>
      <c r="O229" s="35"/>
      <c r="P229" s="35"/>
      <c r="Q229" s="35"/>
      <c r="R229" s="35"/>
      <c r="S229" s="35"/>
      <c r="T229" s="35"/>
      <c r="U229" s="35"/>
      <c r="V229" s="35"/>
      <c r="W229" s="35"/>
      <c r="X229" s="35"/>
      <c r="Z229" s="35"/>
      <c r="AA229" s="35"/>
      <c r="AB229" s="35"/>
      <c r="AH229" s="35"/>
    </row>
    <row r="230" spans="2:34" x14ac:dyDescent="0.2">
      <c r="B230" s="35"/>
      <c r="C230" s="35"/>
      <c r="D230" s="36"/>
      <c r="E230" s="35"/>
      <c r="F230" s="36"/>
      <c r="G230" s="36"/>
      <c r="H230" s="36"/>
      <c r="I230" s="36"/>
      <c r="J230" s="35"/>
      <c r="K230" s="35"/>
      <c r="L230" s="35"/>
      <c r="M230" s="35"/>
      <c r="N230" s="35"/>
      <c r="O230" s="35"/>
      <c r="P230" s="35"/>
      <c r="Q230" s="35"/>
      <c r="R230" s="35"/>
      <c r="S230" s="35"/>
      <c r="T230" s="35"/>
      <c r="U230" s="35"/>
      <c r="V230" s="35"/>
      <c r="W230" s="35"/>
      <c r="X230" s="35"/>
      <c r="Z230" s="35"/>
      <c r="AA230" s="35"/>
      <c r="AB230" s="35"/>
      <c r="AH230" s="35"/>
    </row>
    <row r="231" spans="2:34" x14ac:dyDescent="0.2">
      <c r="B231" s="35"/>
      <c r="C231" s="35"/>
      <c r="D231" s="36"/>
      <c r="E231" s="35"/>
      <c r="F231" s="36"/>
      <c r="G231" s="36"/>
      <c r="H231" s="36"/>
      <c r="I231" s="36"/>
      <c r="J231" s="35"/>
      <c r="K231" s="35"/>
      <c r="L231" s="35"/>
      <c r="M231" s="35"/>
      <c r="N231" s="35"/>
      <c r="O231" s="35"/>
      <c r="P231" s="35"/>
      <c r="Q231" s="35"/>
      <c r="R231" s="35"/>
      <c r="S231" s="35"/>
      <c r="T231" s="35"/>
      <c r="U231" s="35"/>
      <c r="V231" s="35"/>
      <c r="W231" s="35"/>
      <c r="X231" s="35"/>
      <c r="Z231" s="35"/>
      <c r="AA231" s="35"/>
      <c r="AB231" s="35"/>
      <c r="AH231" s="35"/>
    </row>
    <row r="232" spans="2:34" x14ac:dyDescent="0.2">
      <c r="B232" s="35"/>
      <c r="C232" s="35"/>
      <c r="D232" s="36"/>
      <c r="E232" s="35"/>
      <c r="F232" s="36"/>
      <c r="G232" s="36"/>
      <c r="H232" s="36"/>
      <c r="I232" s="36"/>
      <c r="J232" s="35"/>
      <c r="K232" s="35"/>
      <c r="L232" s="35"/>
      <c r="M232" s="35"/>
      <c r="N232" s="35"/>
      <c r="O232" s="35"/>
      <c r="P232" s="35"/>
      <c r="Q232" s="35"/>
      <c r="R232" s="35"/>
      <c r="S232" s="35"/>
      <c r="T232" s="35"/>
      <c r="U232" s="35"/>
      <c r="V232" s="35"/>
      <c r="W232" s="35"/>
      <c r="X232" s="35"/>
      <c r="Z232" s="35"/>
      <c r="AA232" s="35"/>
      <c r="AB232" s="35"/>
      <c r="AH232" s="35"/>
    </row>
    <row r="233" spans="2:34" x14ac:dyDescent="0.2">
      <c r="B233" s="35"/>
      <c r="C233" s="35"/>
      <c r="D233" s="36"/>
      <c r="E233" s="35"/>
      <c r="F233" s="36"/>
      <c r="G233" s="36"/>
      <c r="H233" s="36"/>
      <c r="I233" s="36"/>
      <c r="J233" s="35"/>
      <c r="K233" s="35"/>
      <c r="L233" s="35"/>
      <c r="M233" s="35"/>
      <c r="N233" s="35"/>
      <c r="O233" s="35"/>
      <c r="P233" s="35"/>
      <c r="Q233" s="35"/>
      <c r="R233" s="35"/>
      <c r="S233" s="35"/>
      <c r="T233" s="35"/>
      <c r="U233" s="35"/>
      <c r="V233" s="35"/>
      <c r="W233" s="35"/>
      <c r="X233" s="35"/>
      <c r="Z233" s="35"/>
      <c r="AA233" s="35"/>
      <c r="AB233" s="35"/>
      <c r="AH233" s="35"/>
    </row>
    <row r="234" spans="2:34" x14ac:dyDescent="0.2">
      <c r="B234" s="35"/>
      <c r="C234" s="35"/>
      <c r="D234" s="36"/>
      <c r="E234" s="35"/>
      <c r="F234" s="36"/>
      <c r="G234" s="36"/>
      <c r="H234" s="36"/>
      <c r="I234" s="36"/>
      <c r="J234" s="35"/>
      <c r="K234" s="35"/>
      <c r="L234" s="35"/>
      <c r="M234" s="35"/>
      <c r="N234" s="35"/>
      <c r="O234" s="35"/>
      <c r="P234" s="35"/>
      <c r="Q234" s="35"/>
      <c r="R234" s="35"/>
      <c r="S234" s="35"/>
      <c r="T234" s="35"/>
      <c r="U234" s="35"/>
      <c r="V234" s="35"/>
      <c r="W234" s="35"/>
      <c r="X234" s="35"/>
      <c r="Z234" s="35"/>
      <c r="AA234" s="35"/>
      <c r="AB234" s="35"/>
      <c r="AH234" s="35"/>
    </row>
    <row r="235" spans="2:34" x14ac:dyDescent="0.2">
      <c r="B235" s="35"/>
      <c r="C235" s="35"/>
      <c r="D235" s="36"/>
      <c r="E235" s="35"/>
      <c r="F235" s="36"/>
      <c r="G235" s="36"/>
      <c r="H235" s="36"/>
      <c r="I235" s="36"/>
      <c r="J235" s="35"/>
      <c r="K235" s="35"/>
      <c r="L235" s="35"/>
      <c r="M235" s="35"/>
      <c r="N235" s="35"/>
      <c r="O235" s="35"/>
      <c r="P235" s="35"/>
      <c r="Q235" s="35"/>
      <c r="R235" s="35"/>
      <c r="S235" s="35"/>
      <c r="T235" s="35"/>
      <c r="U235" s="35"/>
      <c r="V235" s="35"/>
      <c r="W235" s="35"/>
      <c r="X235" s="35"/>
      <c r="Z235" s="35"/>
      <c r="AA235" s="35"/>
      <c r="AB235" s="35"/>
      <c r="AH235" s="35"/>
    </row>
    <row r="236" spans="2:34" x14ac:dyDescent="0.2">
      <c r="B236" s="35"/>
      <c r="C236" s="35"/>
      <c r="D236" s="36"/>
      <c r="E236" s="35"/>
      <c r="F236" s="36"/>
      <c r="G236" s="36"/>
      <c r="H236" s="36"/>
      <c r="I236" s="36"/>
      <c r="J236" s="35"/>
      <c r="K236" s="35"/>
      <c r="L236" s="35"/>
      <c r="M236" s="35"/>
      <c r="N236" s="35"/>
      <c r="O236" s="35"/>
      <c r="P236" s="35"/>
      <c r="Q236" s="35"/>
      <c r="R236" s="35"/>
      <c r="S236" s="35"/>
      <c r="T236" s="35"/>
      <c r="U236" s="35"/>
      <c r="V236" s="35"/>
      <c r="W236" s="35"/>
      <c r="X236" s="35"/>
      <c r="Z236" s="35"/>
      <c r="AA236" s="35"/>
      <c r="AB236" s="35"/>
      <c r="AH236" s="35"/>
    </row>
    <row r="237" spans="2:34" x14ac:dyDescent="0.2">
      <c r="B237" s="35"/>
      <c r="C237" s="35"/>
      <c r="D237" s="36"/>
      <c r="E237" s="35"/>
      <c r="F237" s="36"/>
      <c r="G237" s="36"/>
      <c r="H237" s="36"/>
      <c r="I237" s="36"/>
      <c r="J237" s="35"/>
      <c r="K237" s="35"/>
      <c r="L237" s="35"/>
      <c r="M237" s="35"/>
      <c r="N237" s="35"/>
      <c r="O237" s="35"/>
      <c r="P237" s="35"/>
      <c r="Q237" s="35"/>
      <c r="R237" s="35"/>
      <c r="S237" s="35"/>
      <c r="T237" s="35"/>
      <c r="U237" s="35"/>
      <c r="V237" s="35"/>
      <c r="W237" s="35"/>
      <c r="X237" s="35"/>
      <c r="Z237" s="35"/>
      <c r="AA237" s="35"/>
      <c r="AB237" s="35"/>
      <c r="AH237" s="35"/>
    </row>
    <row r="238" spans="2:34" x14ac:dyDescent="0.2">
      <c r="B238" s="35"/>
      <c r="C238" s="35"/>
      <c r="D238" s="36"/>
      <c r="E238" s="35"/>
      <c r="F238" s="36"/>
      <c r="G238" s="36"/>
      <c r="H238" s="36"/>
      <c r="I238" s="36"/>
      <c r="J238" s="35"/>
      <c r="K238" s="35"/>
      <c r="L238" s="35"/>
      <c r="M238" s="35"/>
      <c r="N238" s="35"/>
      <c r="O238" s="35"/>
      <c r="P238" s="35"/>
      <c r="Q238" s="35"/>
      <c r="R238" s="35"/>
      <c r="S238" s="35"/>
      <c r="T238" s="35"/>
      <c r="U238" s="35"/>
      <c r="V238" s="35"/>
      <c r="W238" s="35"/>
      <c r="X238" s="35"/>
      <c r="Z238" s="35"/>
      <c r="AA238" s="35"/>
      <c r="AB238" s="35"/>
      <c r="AH238" s="35"/>
    </row>
    <row r="239" spans="2:34" x14ac:dyDescent="0.2">
      <c r="B239" s="35"/>
      <c r="C239" s="35"/>
      <c r="D239" s="36"/>
      <c r="E239" s="35"/>
      <c r="F239" s="36"/>
      <c r="G239" s="36"/>
      <c r="H239" s="36"/>
      <c r="I239" s="36"/>
      <c r="J239" s="35"/>
      <c r="K239" s="35"/>
      <c r="L239" s="35"/>
      <c r="M239" s="35"/>
      <c r="N239" s="35"/>
      <c r="O239" s="35"/>
      <c r="P239" s="35"/>
      <c r="Q239" s="35"/>
      <c r="R239" s="35"/>
      <c r="S239" s="35"/>
      <c r="T239" s="35"/>
      <c r="U239" s="35"/>
      <c r="V239" s="35"/>
      <c r="W239" s="35"/>
      <c r="X239" s="35"/>
      <c r="Z239" s="35"/>
      <c r="AA239" s="35"/>
      <c r="AB239" s="35"/>
      <c r="AH239" s="35"/>
    </row>
    <row r="240" spans="2:34" x14ac:dyDescent="0.2">
      <c r="B240" s="35"/>
      <c r="C240" s="35"/>
      <c r="D240" s="36"/>
      <c r="E240" s="35"/>
      <c r="F240" s="36"/>
      <c r="G240" s="36"/>
      <c r="H240" s="36"/>
      <c r="I240" s="36"/>
      <c r="J240" s="35"/>
      <c r="K240" s="35"/>
      <c r="L240" s="35"/>
      <c r="M240" s="35"/>
      <c r="N240" s="35"/>
      <c r="O240" s="35"/>
      <c r="P240" s="35"/>
      <c r="Q240" s="35"/>
      <c r="R240" s="35"/>
      <c r="S240" s="35"/>
      <c r="T240" s="35"/>
      <c r="U240" s="35"/>
      <c r="V240" s="35"/>
      <c r="W240" s="35"/>
      <c r="X240" s="35"/>
      <c r="Z240" s="35"/>
      <c r="AA240" s="35"/>
      <c r="AB240" s="35"/>
      <c r="AH240" s="35"/>
    </row>
    <row r="241" spans="2:34" x14ac:dyDescent="0.2">
      <c r="B241" s="35"/>
      <c r="C241" s="35"/>
      <c r="D241" s="36"/>
      <c r="E241" s="35"/>
      <c r="F241" s="36"/>
      <c r="G241" s="36"/>
      <c r="H241" s="36"/>
      <c r="I241" s="36"/>
      <c r="J241" s="35"/>
      <c r="K241" s="35"/>
      <c r="L241" s="35"/>
      <c r="M241" s="35"/>
      <c r="N241" s="35"/>
      <c r="O241" s="35"/>
      <c r="P241" s="35"/>
      <c r="Q241" s="35"/>
      <c r="R241" s="35"/>
      <c r="S241" s="35"/>
      <c r="T241" s="35"/>
      <c r="U241" s="35"/>
      <c r="V241" s="35"/>
      <c r="W241" s="35"/>
      <c r="X241" s="35"/>
      <c r="Z241" s="35"/>
      <c r="AA241" s="35"/>
      <c r="AB241" s="35"/>
      <c r="AH241" s="35"/>
    </row>
    <row r="242" spans="2:34" x14ac:dyDescent="0.2">
      <c r="B242" s="35"/>
      <c r="C242" s="35"/>
      <c r="D242" s="36"/>
      <c r="E242" s="35"/>
      <c r="F242" s="36"/>
      <c r="G242" s="36"/>
      <c r="H242" s="36"/>
      <c r="I242" s="36"/>
      <c r="J242" s="35"/>
      <c r="K242" s="35"/>
      <c r="L242" s="35"/>
      <c r="M242" s="35"/>
      <c r="N242" s="35"/>
      <c r="O242" s="35"/>
      <c r="P242" s="35"/>
      <c r="Q242" s="35"/>
      <c r="R242" s="35"/>
      <c r="S242" s="35"/>
      <c r="T242" s="35"/>
      <c r="U242" s="35"/>
      <c r="V242" s="35"/>
      <c r="W242" s="35"/>
      <c r="X242" s="35"/>
      <c r="Z242" s="35"/>
      <c r="AA242" s="35"/>
      <c r="AB242" s="35"/>
      <c r="AH242" s="35"/>
    </row>
    <row r="243" spans="2:34" x14ac:dyDescent="0.2">
      <c r="B243" s="35"/>
      <c r="C243" s="35"/>
      <c r="D243" s="36"/>
      <c r="E243" s="35"/>
      <c r="F243" s="36"/>
      <c r="G243" s="36"/>
      <c r="H243" s="36"/>
      <c r="I243" s="36"/>
      <c r="J243" s="35"/>
      <c r="K243" s="35"/>
      <c r="L243" s="35"/>
      <c r="M243" s="35"/>
      <c r="N243" s="35"/>
      <c r="O243" s="35"/>
      <c r="P243" s="35"/>
      <c r="Q243" s="35"/>
      <c r="R243" s="35"/>
      <c r="S243" s="35"/>
      <c r="T243" s="35"/>
      <c r="U243" s="35"/>
      <c r="V243" s="35"/>
      <c r="W243" s="35"/>
      <c r="X243" s="35"/>
      <c r="Z243" s="35"/>
      <c r="AA243" s="35"/>
      <c r="AB243" s="35"/>
      <c r="AH243" s="35"/>
    </row>
    <row r="244" spans="2:34" x14ac:dyDescent="0.2">
      <c r="B244" s="35"/>
      <c r="C244" s="35"/>
      <c r="D244" s="36"/>
      <c r="E244" s="35"/>
      <c r="F244" s="36"/>
      <c r="G244" s="36"/>
      <c r="H244" s="36"/>
      <c r="I244" s="36"/>
      <c r="J244" s="35"/>
      <c r="K244" s="35"/>
      <c r="L244" s="35"/>
      <c r="M244" s="35"/>
      <c r="N244" s="35"/>
      <c r="O244" s="35"/>
      <c r="P244" s="35"/>
      <c r="Q244" s="35"/>
      <c r="R244" s="35"/>
      <c r="S244" s="35"/>
      <c r="T244" s="35"/>
      <c r="U244" s="35"/>
      <c r="V244" s="35"/>
      <c r="W244" s="35"/>
      <c r="X244" s="35"/>
      <c r="Z244" s="35"/>
      <c r="AA244" s="35"/>
      <c r="AB244" s="35"/>
      <c r="AH244" s="35"/>
    </row>
    <row r="245" spans="2:34" x14ac:dyDescent="0.2">
      <c r="B245" s="35"/>
      <c r="C245" s="35"/>
      <c r="D245" s="36"/>
      <c r="E245" s="35"/>
      <c r="F245" s="36"/>
      <c r="G245" s="36"/>
      <c r="H245" s="36"/>
      <c r="I245" s="36"/>
      <c r="J245" s="35"/>
      <c r="K245" s="35"/>
      <c r="L245" s="35"/>
      <c r="M245" s="35"/>
      <c r="N245" s="35"/>
      <c r="O245" s="35"/>
      <c r="P245" s="35"/>
      <c r="Q245" s="35"/>
      <c r="R245" s="35"/>
      <c r="S245" s="35"/>
      <c r="T245" s="35"/>
      <c r="U245" s="35"/>
      <c r="V245" s="35"/>
      <c r="W245" s="35"/>
      <c r="X245" s="35"/>
      <c r="Z245" s="35"/>
      <c r="AA245" s="35"/>
      <c r="AB245" s="35"/>
      <c r="AH245" s="35"/>
    </row>
    <row r="246" spans="2:34" x14ac:dyDescent="0.2">
      <c r="B246" s="35"/>
      <c r="C246" s="35"/>
      <c r="D246" s="36"/>
      <c r="E246" s="35"/>
      <c r="F246" s="36"/>
      <c r="G246" s="36"/>
      <c r="H246" s="36"/>
      <c r="I246" s="36"/>
      <c r="J246" s="35"/>
      <c r="K246" s="35"/>
      <c r="L246" s="35"/>
      <c r="M246" s="35"/>
      <c r="N246" s="35"/>
      <c r="O246" s="35"/>
      <c r="P246" s="35"/>
      <c r="Q246" s="35"/>
      <c r="R246" s="35"/>
      <c r="S246" s="35"/>
      <c r="T246" s="35"/>
      <c r="U246" s="35"/>
      <c r="V246" s="35"/>
      <c r="W246" s="35"/>
      <c r="X246" s="35"/>
      <c r="Z246" s="35"/>
      <c r="AA246" s="35"/>
      <c r="AB246" s="35"/>
      <c r="AH246" s="35"/>
    </row>
    <row r="247" spans="2:34" x14ac:dyDescent="0.2">
      <c r="B247" s="35"/>
      <c r="C247" s="35"/>
      <c r="D247" s="36"/>
      <c r="E247" s="35"/>
      <c r="F247" s="36"/>
      <c r="G247" s="36"/>
      <c r="H247" s="36"/>
      <c r="I247" s="36"/>
      <c r="J247" s="35"/>
      <c r="K247" s="35"/>
      <c r="L247" s="35"/>
      <c r="M247" s="35"/>
      <c r="N247" s="35"/>
      <c r="O247" s="35"/>
      <c r="P247" s="35"/>
      <c r="Q247" s="35"/>
      <c r="R247" s="35"/>
      <c r="S247" s="35"/>
      <c r="T247" s="35"/>
      <c r="U247" s="35"/>
      <c r="V247" s="35"/>
      <c r="W247" s="35"/>
      <c r="X247" s="35"/>
      <c r="Z247" s="35"/>
      <c r="AA247" s="35"/>
      <c r="AB247" s="35"/>
      <c r="AH247" s="35"/>
    </row>
    <row r="248" spans="2:34" x14ac:dyDescent="0.2">
      <c r="B248" s="35"/>
      <c r="C248" s="35"/>
      <c r="D248" s="36"/>
      <c r="E248" s="35"/>
      <c r="F248" s="36"/>
      <c r="G248" s="36"/>
      <c r="H248" s="36"/>
      <c r="I248" s="36"/>
      <c r="J248" s="35"/>
      <c r="K248" s="35"/>
      <c r="L248" s="35"/>
      <c r="M248" s="35"/>
      <c r="N248" s="35"/>
      <c r="O248" s="35"/>
      <c r="P248" s="35"/>
      <c r="Q248" s="35"/>
      <c r="R248" s="35"/>
      <c r="S248" s="35"/>
      <c r="T248" s="35"/>
      <c r="U248" s="35"/>
      <c r="V248" s="35"/>
      <c r="W248" s="35"/>
      <c r="X248" s="35"/>
      <c r="Z248" s="35"/>
      <c r="AA248" s="35"/>
      <c r="AB248" s="35"/>
      <c r="AH248" s="35"/>
    </row>
    <row r="249" spans="2:34" x14ac:dyDescent="0.2">
      <c r="B249" s="35"/>
      <c r="C249" s="35"/>
      <c r="D249" s="36"/>
      <c r="E249" s="35"/>
      <c r="F249" s="36"/>
      <c r="G249" s="36"/>
      <c r="H249" s="36"/>
      <c r="I249" s="36"/>
      <c r="J249" s="35"/>
      <c r="K249" s="35"/>
      <c r="L249" s="35"/>
      <c r="M249" s="35"/>
      <c r="N249" s="35"/>
      <c r="O249" s="35"/>
      <c r="P249" s="35"/>
      <c r="Q249" s="35"/>
      <c r="R249" s="35"/>
      <c r="S249" s="35"/>
      <c r="T249" s="35"/>
      <c r="U249" s="35"/>
      <c r="V249" s="35"/>
      <c r="W249" s="35"/>
      <c r="X249" s="35"/>
      <c r="Z249" s="35"/>
      <c r="AA249" s="35"/>
      <c r="AB249" s="35"/>
      <c r="AH249" s="35"/>
    </row>
    <row r="250" spans="2:34" x14ac:dyDescent="0.2">
      <c r="B250" s="35"/>
      <c r="C250" s="35"/>
      <c r="D250" s="36"/>
      <c r="E250" s="35"/>
      <c r="F250" s="36"/>
      <c r="G250" s="36"/>
      <c r="H250" s="36"/>
      <c r="I250" s="36"/>
      <c r="J250" s="35"/>
      <c r="K250" s="35"/>
      <c r="L250" s="35"/>
      <c r="M250" s="35"/>
      <c r="N250" s="35"/>
      <c r="O250" s="35"/>
      <c r="P250" s="35"/>
      <c r="Q250" s="35"/>
      <c r="R250" s="35"/>
      <c r="S250" s="35"/>
      <c r="T250" s="35"/>
      <c r="U250" s="35"/>
      <c r="V250" s="35"/>
      <c r="W250" s="35"/>
      <c r="X250" s="35"/>
      <c r="Z250" s="35"/>
      <c r="AA250" s="35"/>
      <c r="AB250" s="35"/>
      <c r="AH250" s="35"/>
    </row>
    <row r="251" spans="2:34" x14ac:dyDescent="0.2">
      <c r="B251" s="35"/>
      <c r="C251" s="35"/>
      <c r="D251" s="36"/>
      <c r="E251" s="35"/>
      <c r="F251" s="36"/>
      <c r="G251" s="36"/>
      <c r="H251" s="36"/>
      <c r="I251" s="36"/>
      <c r="J251" s="35"/>
      <c r="K251" s="35"/>
      <c r="L251" s="35"/>
      <c r="M251" s="35"/>
      <c r="N251" s="35"/>
      <c r="O251" s="35"/>
      <c r="P251" s="35"/>
      <c r="Q251" s="35"/>
      <c r="R251" s="35"/>
      <c r="S251" s="35"/>
      <c r="T251" s="35"/>
      <c r="U251" s="35"/>
      <c r="V251" s="35"/>
      <c r="W251" s="35"/>
      <c r="X251" s="35"/>
      <c r="Z251" s="35"/>
      <c r="AA251" s="35"/>
      <c r="AB251" s="35"/>
      <c r="AH251" s="35"/>
    </row>
    <row r="252" spans="2:34" x14ac:dyDescent="0.2">
      <c r="B252" s="35"/>
      <c r="C252" s="35"/>
      <c r="D252" s="36"/>
      <c r="E252" s="35"/>
      <c r="F252" s="36"/>
      <c r="G252" s="36"/>
      <c r="H252" s="36"/>
      <c r="I252" s="36"/>
      <c r="J252" s="35"/>
      <c r="K252" s="35"/>
      <c r="L252" s="35"/>
      <c r="M252" s="35"/>
      <c r="N252" s="35"/>
      <c r="O252" s="35"/>
      <c r="P252" s="35"/>
      <c r="Q252" s="35"/>
      <c r="R252" s="35"/>
      <c r="S252" s="35"/>
      <c r="T252" s="35"/>
      <c r="U252" s="35"/>
      <c r="V252" s="35"/>
      <c r="W252" s="35"/>
      <c r="X252" s="35"/>
      <c r="Z252" s="35"/>
      <c r="AA252" s="35"/>
      <c r="AB252" s="35"/>
      <c r="AH252" s="35"/>
    </row>
    <row r="253" spans="2:34" x14ac:dyDescent="0.2">
      <c r="B253" s="35"/>
      <c r="C253" s="35"/>
      <c r="D253" s="36"/>
      <c r="E253" s="35"/>
      <c r="F253" s="36"/>
      <c r="G253" s="36"/>
      <c r="H253" s="36"/>
      <c r="I253" s="36"/>
      <c r="J253" s="35"/>
      <c r="K253" s="35"/>
      <c r="L253" s="35"/>
      <c r="M253" s="35"/>
      <c r="N253" s="35"/>
      <c r="O253" s="35"/>
      <c r="P253" s="35"/>
      <c r="Q253" s="35"/>
      <c r="R253" s="35"/>
      <c r="S253" s="35"/>
      <c r="T253" s="35"/>
      <c r="U253" s="35"/>
      <c r="V253" s="35"/>
      <c r="W253" s="35"/>
      <c r="X253" s="35"/>
      <c r="Z253" s="35"/>
      <c r="AA253" s="35"/>
      <c r="AB253" s="35"/>
      <c r="AH253" s="35"/>
    </row>
    <row r="254" spans="2:34" x14ac:dyDescent="0.2">
      <c r="B254" s="35"/>
      <c r="C254" s="35"/>
      <c r="D254" s="36"/>
      <c r="E254" s="35"/>
      <c r="F254" s="36"/>
      <c r="G254" s="36"/>
      <c r="H254" s="36"/>
      <c r="I254" s="36"/>
      <c r="J254" s="35"/>
      <c r="K254" s="35"/>
      <c r="L254" s="35"/>
      <c r="M254" s="35"/>
      <c r="N254" s="35"/>
      <c r="O254" s="35"/>
      <c r="P254" s="35"/>
      <c r="Q254" s="35"/>
      <c r="R254" s="35"/>
      <c r="S254" s="35"/>
      <c r="T254" s="35"/>
      <c r="U254" s="35"/>
      <c r="V254" s="35"/>
      <c r="W254" s="35"/>
      <c r="X254" s="35"/>
      <c r="Z254" s="35"/>
      <c r="AA254" s="35"/>
      <c r="AB254" s="35"/>
      <c r="AH254" s="35"/>
    </row>
    <row r="255" spans="2:34" x14ac:dyDescent="0.2">
      <c r="B255" s="35"/>
      <c r="C255" s="35"/>
      <c r="D255" s="36"/>
      <c r="E255" s="35"/>
      <c r="F255" s="36"/>
      <c r="G255" s="36"/>
      <c r="H255" s="36"/>
      <c r="I255" s="36"/>
      <c r="J255" s="35"/>
      <c r="K255" s="35"/>
      <c r="L255" s="35"/>
      <c r="M255" s="35"/>
      <c r="N255" s="35"/>
      <c r="O255" s="35"/>
      <c r="P255" s="35"/>
      <c r="Q255" s="35"/>
      <c r="R255" s="35"/>
      <c r="S255" s="35"/>
      <c r="T255" s="35"/>
      <c r="U255" s="35"/>
      <c r="V255" s="35"/>
      <c r="W255" s="35"/>
      <c r="X255" s="35"/>
      <c r="Z255" s="35"/>
      <c r="AA255" s="35"/>
      <c r="AB255" s="35"/>
      <c r="AH255" s="35"/>
    </row>
    <row r="256" spans="2:34" x14ac:dyDescent="0.2">
      <c r="B256" s="35"/>
      <c r="C256" s="35"/>
      <c r="D256" s="36"/>
      <c r="E256" s="35"/>
      <c r="F256" s="36"/>
      <c r="G256" s="36"/>
      <c r="H256" s="36"/>
      <c r="I256" s="36"/>
      <c r="J256" s="35"/>
      <c r="K256" s="35"/>
      <c r="L256" s="35"/>
      <c r="M256" s="35"/>
      <c r="N256" s="35"/>
      <c r="O256" s="35"/>
      <c r="P256" s="35"/>
      <c r="Q256" s="35"/>
      <c r="R256" s="35"/>
      <c r="S256" s="35"/>
      <c r="T256" s="35"/>
      <c r="U256" s="35"/>
      <c r="V256" s="35"/>
      <c r="W256" s="35"/>
      <c r="X256" s="35"/>
      <c r="Z256" s="35"/>
      <c r="AA256" s="35"/>
      <c r="AB256" s="35"/>
      <c r="AH256" s="35"/>
    </row>
    <row r="257" spans="2:34" x14ac:dyDescent="0.2">
      <c r="B257" s="35"/>
      <c r="C257" s="35"/>
      <c r="D257" s="36"/>
      <c r="E257" s="35"/>
      <c r="F257" s="36"/>
      <c r="G257" s="36"/>
      <c r="H257" s="36"/>
      <c r="I257" s="36"/>
      <c r="J257" s="35"/>
      <c r="K257" s="35"/>
      <c r="L257" s="35"/>
      <c r="M257" s="35"/>
      <c r="N257" s="35"/>
      <c r="O257" s="35"/>
      <c r="P257" s="35"/>
      <c r="Q257" s="35"/>
      <c r="R257" s="35"/>
      <c r="S257" s="35"/>
      <c r="T257" s="35"/>
      <c r="U257" s="35"/>
      <c r="V257" s="35"/>
      <c r="W257" s="35"/>
      <c r="X257" s="35"/>
      <c r="Z257" s="35"/>
      <c r="AA257" s="35"/>
      <c r="AB257" s="35"/>
      <c r="AH257" s="35"/>
    </row>
    <row r="258" spans="2:34" x14ac:dyDescent="0.2">
      <c r="B258" s="35"/>
      <c r="C258" s="35"/>
      <c r="D258" s="36"/>
      <c r="E258" s="35"/>
      <c r="F258" s="36"/>
      <c r="G258" s="36"/>
      <c r="H258" s="36"/>
      <c r="I258" s="36"/>
      <c r="J258" s="35"/>
      <c r="K258" s="35"/>
      <c r="L258" s="35"/>
      <c r="M258" s="35"/>
      <c r="N258" s="35"/>
      <c r="O258" s="35"/>
      <c r="P258" s="35"/>
      <c r="Q258" s="35"/>
      <c r="R258" s="35"/>
      <c r="S258" s="35"/>
      <c r="T258" s="35"/>
      <c r="U258" s="35"/>
      <c r="V258" s="35"/>
      <c r="W258" s="35"/>
      <c r="X258" s="35"/>
      <c r="Z258" s="35"/>
      <c r="AA258" s="35"/>
      <c r="AB258" s="35"/>
      <c r="AH258" s="35"/>
    </row>
    <row r="259" spans="2:34" x14ac:dyDescent="0.2">
      <c r="B259" s="35"/>
      <c r="C259" s="35"/>
      <c r="D259" s="36"/>
      <c r="E259" s="35"/>
      <c r="F259" s="36"/>
      <c r="G259" s="36"/>
      <c r="H259" s="36"/>
      <c r="I259" s="36"/>
      <c r="J259" s="35"/>
      <c r="K259" s="35"/>
      <c r="L259" s="35"/>
      <c r="M259" s="35"/>
      <c r="N259" s="35"/>
      <c r="O259" s="35"/>
      <c r="P259" s="35"/>
      <c r="Q259" s="35"/>
      <c r="R259" s="35"/>
      <c r="S259" s="35"/>
      <c r="T259" s="35"/>
      <c r="U259" s="35"/>
      <c r="V259" s="35"/>
      <c r="W259" s="35"/>
      <c r="X259" s="35"/>
      <c r="Z259" s="35"/>
      <c r="AA259" s="35"/>
      <c r="AB259" s="35"/>
      <c r="AH259" s="35"/>
    </row>
    <row r="260" spans="2:34" x14ac:dyDescent="0.2">
      <c r="B260" s="35"/>
      <c r="C260" s="35"/>
      <c r="D260" s="36"/>
      <c r="E260" s="35"/>
      <c r="F260" s="36"/>
      <c r="G260" s="36"/>
      <c r="H260" s="36"/>
      <c r="I260" s="36"/>
      <c r="J260" s="35"/>
      <c r="K260" s="35"/>
      <c r="L260" s="35"/>
      <c r="M260" s="35"/>
      <c r="N260" s="35"/>
      <c r="O260" s="35"/>
      <c r="P260" s="35"/>
      <c r="Q260" s="35"/>
      <c r="R260" s="35"/>
      <c r="S260" s="35"/>
      <c r="T260" s="35"/>
      <c r="U260" s="35"/>
      <c r="V260" s="35"/>
      <c r="W260" s="35"/>
      <c r="X260" s="35"/>
      <c r="Z260" s="35"/>
      <c r="AA260" s="35"/>
      <c r="AB260" s="35"/>
      <c r="AH260" s="35"/>
    </row>
    <row r="261" spans="2:34" x14ac:dyDescent="0.2">
      <c r="B261" s="35"/>
      <c r="C261" s="35"/>
      <c r="D261" s="36"/>
      <c r="E261" s="35"/>
      <c r="F261" s="36"/>
      <c r="G261" s="36"/>
      <c r="H261" s="36"/>
      <c r="I261" s="36"/>
      <c r="J261" s="35"/>
      <c r="K261" s="35"/>
      <c r="L261" s="35"/>
      <c r="M261" s="35"/>
      <c r="N261" s="35"/>
      <c r="O261" s="35"/>
      <c r="P261" s="35"/>
      <c r="Q261" s="35"/>
      <c r="R261" s="35"/>
      <c r="S261" s="35"/>
      <c r="T261" s="35"/>
      <c r="U261" s="35"/>
      <c r="V261" s="35"/>
      <c r="W261" s="35"/>
      <c r="X261" s="35"/>
      <c r="Z261" s="35"/>
      <c r="AA261" s="35"/>
      <c r="AB261" s="35"/>
      <c r="AH261" s="35"/>
    </row>
    <row r="262" spans="2:34" x14ac:dyDescent="0.2">
      <c r="B262" s="35"/>
      <c r="C262" s="35"/>
      <c r="D262" s="36"/>
      <c r="E262" s="35"/>
      <c r="F262" s="36"/>
      <c r="G262" s="36"/>
      <c r="H262" s="36"/>
      <c r="I262" s="36"/>
      <c r="J262" s="35"/>
      <c r="K262" s="35"/>
      <c r="L262" s="35"/>
      <c r="M262" s="35"/>
      <c r="N262" s="35"/>
      <c r="O262" s="35"/>
      <c r="P262" s="35"/>
      <c r="Q262" s="35"/>
      <c r="R262" s="35"/>
      <c r="S262" s="35"/>
      <c r="T262" s="35"/>
      <c r="U262" s="35"/>
      <c r="V262" s="35"/>
      <c r="W262" s="35"/>
      <c r="X262" s="35"/>
      <c r="Z262" s="35"/>
      <c r="AA262" s="35"/>
      <c r="AB262" s="35"/>
      <c r="AH262" s="35"/>
    </row>
    <row r="263" spans="2:34" x14ac:dyDescent="0.2">
      <c r="B263" s="35"/>
      <c r="C263" s="35"/>
      <c r="D263" s="36"/>
      <c r="E263" s="35"/>
      <c r="F263" s="36"/>
      <c r="G263" s="36"/>
      <c r="H263" s="36"/>
      <c r="I263" s="36"/>
      <c r="J263" s="35"/>
      <c r="K263" s="35"/>
      <c r="L263" s="35"/>
      <c r="M263" s="35"/>
      <c r="N263" s="35"/>
      <c r="O263" s="35"/>
      <c r="P263" s="35"/>
      <c r="Q263" s="35"/>
      <c r="R263" s="35"/>
      <c r="S263" s="35"/>
      <c r="T263" s="35"/>
      <c r="U263" s="35"/>
      <c r="V263" s="35"/>
      <c r="W263" s="35"/>
      <c r="X263" s="35"/>
      <c r="Z263" s="35"/>
      <c r="AA263" s="35"/>
      <c r="AB263" s="35"/>
      <c r="AH263" s="35"/>
    </row>
    <row r="264" spans="2:34" x14ac:dyDescent="0.2">
      <c r="B264" s="35"/>
      <c r="C264" s="35"/>
      <c r="D264" s="36"/>
      <c r="E264" s="35"/>
      <c r="F264" s="36"/>
      <c r="G264" s="36"/>
      <c r="H264" s="36"/>
      <c r="I264" s="36"/>
      <c r="J264" s="35"/>
      <c r="K264" s="35"/>
      <c r="L264" s="35"/>
      <c r="M264" s="35"/>
      <c r="N264" s="35"/>
      <c r="O264" s="35"/>
      <c r="P264" s="35"/>
      <c r="Q264" s="35"/>
      <c r="R264" s="35"/>
      <c r="S264" s="35"/>
      <c r="T264" s="35"/>
      <c r="U264" s="35"/>
      <c r="V264" s="35"/>
      <c r="W264" s="35"/>
      <c r="X264" s="35"/>
      <c r="Z264" s="35"/>
      <c r="AA264" s="35"/>
      <c r="AB264" s="35"/>
      <c r="AH264" s="35"/>
    </row>
    <row r="265" spans="2:34" x14ac:dyDescent="0.2">
      <c r="B265" s="35"/>
      <c r="C265" s="35"/>
      <c r="D265" s="36"/>
      <c r="E265" s="35"/>
      <c r="F265" s="36"/>
      <c r="G265" s="36"/>
      <c r="H265" s="36"/>
      <c r="I265" s="36"/>
      <c r="J265" s="35"/>
      <c r="K265" s="35"/>
      <c r="L265" s="35"/>
      <c r="M265" s="35"/>
      <c r="N265" s="35"/>
      <c r="O265" s="35"/>
      <c r="P265" s="35"/>
      <c r="Q265" s="35"/>
      <c r="R265" s="35"/>
      <c r="S265" s="35"/>
      <c r="T265" s="35"/>
      <c r="U265" s="35"/>
      <c r="V265" s="35"/>
      <c r="W265" s="35"/>
      <c r="X265" s="35"/>
      <c r="Z265" s="35"/>
      <c r="AA265" s="35"/>
      <c r="AB265" s="35"/>
      <c r="AH265" s="35"/>
    </row>
    <row r="266" spans="2:34" x14ac:dyDescent="0.2">
      <c r="B266" s="35"/>
      <c r="C266" s="35"/>
      <c r="D266" s="36"/>
      <c r="E266" s="35"/>
      <c r="F266" s="36"/>
      <c r="G266" s="36"/>
      <c r="H266" s="36"/>
      <c r="I266" s="36"/>
      <c r="J266" s="35"/>
      <c r="K266" s="35"/>
      <c r="L266" s="35"/>
      <c r="M266" s="35"/>
      <c r="N266" s="35"/>
      <c r="O266" s="35"/>
      <c r="P266" s="35"/>
      <c r="Q266" s="35"/>
      <c r="R266" s="35"/>
      <c r="S266" s="35"/>
      <c r="T266" s="35"/>
      <c r="U266" s="35"/>
      <c r="V266" s="35"/>
      <c r="W266" s="35"/>
      <c r="X266" s="35"/>
      <c r="Z266" s="35"/>
      <c r="AA266" s="35"/>
      <c r="AB266" s="35"/>
      <c r="AH266" s="35"/>
    </row>
    <row r="267" spans="2:34" x14ac:dyDescent="0.2">
      <c r="B267" s="35"/>
      <c r="C267" s="35"/>
      <c r="D267" s="36"/>
      <c r="E267" s="35"/>
      <c r="F267" s="36"/>
      <c r="G267" s="36"/>
      <c r="H267" s="36"/>
      <c r="I267" s="36"/>
      <c r="J267" s="35"/>
      <c r="K267" s="35"/>
      <c r="L267" s="35"/>
      <c r="M267" s="35"/>
      <c r="N267" s="35"/>
      <c r="O267" s="35"/>
      <c r="P267" s="35"/>
      <c r="Q267" s="35"/>
      <c r="R267" s="35"/>
      <c r="S267" s="35"/>
      <c r="T267" s="35"/>
      <c r="U267" s="35"/>
      <c r="V267" s="35"/>
      <c r="W267" s="35"/>
      <c r="X267" s="35"/>
      <c r="Z267" s="35"/>
      <c r="AA267" s="35"/>
      <c r="AB267" s="35"/>
      <c r="AH267" s="35"/>
    </row>
    <row r="268" spans="2:34" x14ac:dyDescent="0.2">
      <c r="B268" s="35"/>
      <c r="C268" s="35"/>
      <c r="D268" s="36"/>
      <c r="E268" s="35"/>
      <c r="F268" s="36"/>
      <c r="G268" s="36"/>
      <c r="H268" s="36"/>
      <c r="I268" s="36"/>
      <c r="J268" s="35"/>
      <c r="K268" s="35"/>
      <c r="L268" s="35"/>
      <c r="M268" s="35"/>
      <c r="N268" s="35"/>
      <c r="O268" s="35"/>
      <c r="P268" s="35"/>
      <c r="Q268" s="35"/>
      <c r="R268" s="35"/>
      <c r="S268" s="35"/>
      <c r="T268" s="35"/>
      <c r="U268" s="35"/>
      <c r="V268" s="35"/>
      <c r="W268" s="35"/>
      <c r="X268" s="35"/>
      <c r="Z268" s="35"/>
      <c r="AA268" s="35"/>
      <c r="AB268" s="35"/>
      <c r="AH268" s="35"/>
    </row>
    <row r="269" spans="2:34" x14ac:dyDescent="0.2">
      <c r="B269" s="35"/>
      <c r="C269" s="35"/>
      <c r="D269" s="36"/>
      <c r="E269" s="35"/>
      <c r="F269" s="36"/>
      <c r="G269" s="36"/>
      <c r="H269" s="36"/>
      <c r="I269" s="36"/>
      <c r="J269" s="35"/>
      <c r="K269" s="35"/>
      <c r="L269" s="35"/>
      <c r="M269" s="35"/>
      <c r="N269" s="35"/>
      <c r="O269" s="35"/>
      <c r="P269" s="35"/>
      <c r="Q269" s="35"/>
      <c r="R269" s="35"/>
      <c r="S269" s="35"/>
      <c r="T269" s="35"/>
      <c r="U269" s="35"/>
      <c r="V269" s="35"/>
      <c r="W269" s="35"/>
      <c r="X269" s="35"/>
      <c r="Z269" s="35"/>
      <c r="AA269" s="35"/>
      <c r="AB269" s="35"/>
      <c r="AH269" s="35"/>
    </row>
    <row r="270" spans="2:34" x14ac:dyDescent="0.2">
      <c r="B270" s="35"/>
      <c r="C270" s="35"/>
      <c r="D270" s="36"/>
      <c r="E270" s="35"/>
      <c r="F270" s="36"/>
      <c r="G270" s="36"/>
      <c r="H270" s="36"/>
      <c r="I270" s="36"/>
      <c r="J270" s="35"/>
      <c r="K270" s="35"/>
      <c r="L270" s="35"/>
      <c r="M270" s="35"/>
      <c r="N270" s="35"/>
      <c r="O270" s="35"/>
      <c r="P270" s="35"/>
      <c r="Q270" s="35"/>
      <c r="R270" s="35"/>
      <c r="S270" s="35"/>
      <c r="T270" s="35"/>
      <c r="U270" s="35"/>
      <c r="V270" s="35"/>
      <c r="W270" s="35"/>
      <c r="X270" s="35"/>
      <c r="Z270" s="35"/>
      <c r="AA270" s="35"/>
      <c r="AB270" s="35"/>
      <c r="AH270" s="35"/>
    </row>
    <row r="271" spans="2:34" x14ac:dyDescent="0.2">
      <c r="B271" s="35"/>
      <c r="C271" s="35"/>
      <c r="D271" s="36"/>
      <c r="E271" s="35"/>
      <c r="F271" s="36"/>
      <c r="G271" s="36"/>
      <c r="H271" s="36"/>
      <c r="I271" s="36"/>
      <c r="J271" s="35"/>
      <c r="K271" s="35"/>
      <c r="L271" s="35"/>
      <c r="M271" s="35"/>
      <c r="N271" s="35"/>
      <c r="O271" s="35"/>
      <c r="P271" s="35"/>
      <c r="Q271" s="35"/>
      <c r="R271" s="35"/>
      <c r="S271" s="35"/>
      <c r="T271" s="35"/>
      <c r="U271" s="35"/>
      <c r="V271" s="35"/>
      <c r="W271" s="35"/>
      <c r="X271" s="35"/>
      <c r="Z271" s="35"/>
      <c r="AA271" s="35"/>
      <c r="AB271" s="35"/>
      <c r="AH271" s="35"/>
    </row>
    <row r="272" spans="2:34" x14ac:dyDescent="0.2">
      <c r="B272" s="35"/>
      <c r="C272" s="35"/>
      <c r="D272" s="36"/>
      <c r="E272" s="35"/>
      <c r="F272" s="36"/>
      <c r="G272" s="36"/>
      <c r="H272" s="36"/>
      <c r="I272" s="36"/>
      <c r="J272" s="35"/>
      <c r="K272" s="35"/>
      <c r="L272" s="35"/>
      <c r="M272" s="35"/>
      <c r="N272" s="35"/>
      <c r="O272" s="35"/>
      <c r="P272" s="35"/>
      <c r="Q272" s="35"/>
      <c r="R272" s="35"/>
      <c r="S272" s="35"/>
      <c r="T272" s="35"/>
      <c r="U272" s="35"/>
      <c r="V272" s="35"/>
      <c r="W272" s="35"/>
      <c r="X272" s="35"/>
      <c r="Z272" s="35"/>
      <c r="AA272" s="35"/>
      <c r="AB272" s="35"/>
      <c r="AH272" s="35"/>
    </row>
    <row r="273" spans="2:34" x14ac:dyDescent="0.2">
      <c r="B273" s="35"/>
      <c r="C273" s="35"/>
      <c r="D273" s="36"/>
      <c r="E273" s="35"/>
      <c r="F273" s="36"/>
      <c r="G273" s="36"/>
      <c r="H273" s="36"/>
      <c r="I273" s="36"/>
      <c r="J273" s="35"/>
      <c r="K273" s="35"/>
      <c r="L273" s="35"/>
      <c r="M273" s="35"/>
      <c r="N273" s="35"/>
      <c r="O273" s="35"/>
      <c r="P273" s="35"/>
      <c r="Q273" s="35"/>
      <c r="R273" s="35"/>
      <c r="S273" s="35"/>
      <c r="T273" s="35"/>
      <c r="U273" s="35"/>
      <c r="V273" s="35"/>
      <c r="W273" s="35"/>
      <c r="X273" s="35"/>
      <c r="Z273" s="35"/>
      <c r="AA273" s="35"/>
      <c r="AB273" s="35"/>
      <c r="AH273" s="35"/>
    </row>
    <row r="274" spans="2:34" x14ac:dyDescent="0.2">
      <c r="B274" s="35"/>
      <c r="C274" s="35"/>
      <c r="D274" s="36"/>
      <c r="E274" s="35"/>
      <c r="F274" s="36"/>
      <c r="G274" s="36"/>
      <c r="H274" s="36"/>
      <c r="I274" s="36"/>
      <c r="J274" s="35"/>
      <c r="K274" s="35"/>
      <c r="L274" s="35"/>
      <c r="M274" s="35"/>
      <c r="N274" s="35"/>
      <c r="O274" s="35"/>
      <c r="P274" s="35"/>
      <c r="Q274" s="35"/>
      <c r="R274" s="35"/>
      <c r="S274" s="35"/>
      <c r="T274" s="35"/>
      <c r="U274" s="35"/>
      <c r="V274" s="35"/>
      <c r="W274" s="35"/>
      <c r="X274" s="35"/>
      <c r="Z274" s="35"/>
      <c r="AA274" s="35"/>
      <c r="AB274" s="35"/>
      <c r="AH274" s="35"/>
    </row>
    <row r="275" spans="2:34" x14ac:dyDescent="0.2">
      <c r="B275" s="35"/>
      <c r="C275" s="35"/>
      <c r="D275" s="36"/>
      <c r="E275" s="35"/>
      <c r="F275" s="36"/>
      <c r="G275" s="36"/>
      <c r="H275" s="36"/>
      <c r="I275" s="36"/>
      <c r="J275" s="35"/>
      <c r="K275" s="35"/>
      <c r="L275" s="35"/>
      <c r="M275" s="35"/>
      <c r="N275" s="35"/>
      <c r="O275" s="35"/>
      <c r="P275" s="35"/>
      <c r="Q275" s="35"/>
      <c r="R275" s="35"/>
      <c r="S275" s="35"/>
      <c r="T275" s="35"/>
      <c r="U275" s="35"/>
      <c r="V275" s="35"/>
      <c r="W275" s="35"/>
      <c r="X275" s="35"/>
      <c r="Z275" s="35"/>
      <c r="AA275" s="35"/>
      <c r="AB275" s="35"/>
      <c r="AH275" s="35"/>
    </row>
    <row r="276" spans="2:34" x14ac:dyDescent="0.2">
      <c r="B276" s="35"/>
      <c r="C276" s="35"/>
      <c r="D276" s="36"/>
      <c r="E276" s="35"/>
      <c r="F276" s="36"/>
      <c r="G276" s="36"/>
      <c r="H276" s="36"/>
      <c r="I276" s="36"/>
      <c r="J276" s="35"/>
      <c r="K276" s="35"/>
      <c r="L276" s="35"/>
      <c r="M276" s="35"/>
      <c r="N276" s="35"/>
      <c r="O276" s="35"/>
      <c r="P276" s="35"/>
      <c r="Q276" s="35"/>
      <c r="R276" s="35"/>
      <c r="S276" s="35"/>
      <c r="T276" s="35"/>
      <c r="U276" s="35"/>
      <c r="V276" s="35"/>
      <c r="W276" s="35"/>
      <c r="X276" s="35"/>
      <c r="Z276" s="35"/>
      <c r="AA276" s="35"/>
      <c r="AB276" s="35"/>
      <c r="AH276" s="35"/>
    </row>
    <row r="277" spans="2:34" x14ac:dyDescent="0.2">
      <c r="B277" s="35"/>
      <c r="C277" s="35"/>
      <c r="D277" s="36"/>
      <c r="E277" s="35"/>
      <c r="F277" s="36"/>
      <c r="G277" s="36"/>
      <c r="H277" s="36"/>
      <c r="I277" s="36"/>
      <c r="J277" s="35"/>
      <c r="K277" s="35"/>
      <c r="L277" s="35"/>
      <c r="M277" s="35"/>
      <c r="N277" s="35"/>
      <c r="O277" s="35"/>
      <c r="P277" s="35"/>
      <c r="Q277" s="35"/>
      <c r="R277" s="35"/>
      <c r="S277" s="35"/>
      <c r="T277" s="35"/>
      <c r="U277" s="35"/>
      <c r="V277" s="35"/>
      <c r="W277" s="35"/>
      <c r="X277" s="35"/>
      <c r="Z277" s="35"/>
      <c r="AA277" s="35"/>
      <c r="AB277" s="35"/>
      <c r="AH277" s="35"/>
    </row>
    <row r="278" spans="2:34" x14ac:dyDescent="0.2">
      <c r="B278" s="35"/>
      <c r="C278" s="35"/>
      <c r="D278" s="36"/>
      <c r="E278" s="35"/>
      <c r="F278" s="36"/>
      <c r="G278" s="36"/>
      <c r="H278" s="36"/>
      <c r="I278" s="36"/>
      <c r="J278" s="35"/>
      <c r="K278" s="35"/>
      <c r="L278" s="35"/>
      <c r="M278" s="35"/>
      <c r="N278" s="35"/>
      <c r="O278" s="35"/>
      <c r="P278" s="35"/>
      <c r="Q278" s="35"/>
      <c r="R278" s="35"/>
      <c r="S278" s="35"/>
      <c r="T278" s="35"/>
      <c r="U278" s="35"/>
      <c r="V278" s="35"/>
      <c r="W278" s="35"/>
      <c r="X278" s="35"/>
      <c r="Z278" s="35"/>
      <c r="AA278" s="35"/>
      <c r="AB278" s="35"/>
      <c r="AH278" s="35"/>
    </row>
    <row r="279" spans="2:34" x14ac:dyDescent="0.2">
      <c r="B279" s="35"/>
      <c r="C279" s="35"/>
      <c r="D279" s="36"/>
      <c r="E279" s="35"/>
      <c r="F279" s="36"/>
      <c r="G279" s="36"/>
      <c r="H279" s="36"/>
      <c r="I279" s="36"/>
      <c r="J279" s="35"/>
      <c r="K279" s="35"/>
      <c r="L279" s="35"/>
      <c r="M279" s="35"/>
      <c r="N279" s="35"/>
      <c r="O279" s="35"/>
      <c r="P279" s="35"/>
      <c r="Q279" s="35"/>
      <c r="R279" s="35"/>
      <c r="S279" s="35"/>
      <c r="T279" s="35"/>
      <c r="U279" s="35"/>
      <c r="V279" s="35"/>
      <c r="W279" s="35"/>
      <c r="X279" s="35"/>
      <c r="Z279" s="35"/>
      <c r="AA279" s="35"/>
      <c r="AB279" s="35"/>
      <c r="AH279" s="35"/>
    </row>
    <row r="280" spans="2:34" x14ac:dyDescent="0.2">
      <c r="B280" s="35"/>
      <c r="C280" s="35"/>
      <c r="D280" s="36"/>
      <c r="E280" s="35"/>
      <c r="F280" s="36"/>
      <c r="G280" s="36"/>
      <c r="H280" s="36"/>
      <c r="I280" s="36"/>
      <c r="J280" s="35"/>
      <c r="K280" s="35"/>
      <c r="L280" s="35"/>
      <c r="M280" s="35"/>
      <c r="N280" s="35"/>
      <c r="O280" s="35"/>
      <c r="P280" s="35"/>
      <c r="Q280" s="35"/>
      <c r="R280" s="35"/>
      <c r="S280" s="35"/>
      <c r="T280" s="35"/>
      <c r="U280" s="35"/>
      <c r="V280" s="35"/>
      <c r="W280" s="35"/>
      <c r="X280" s="35"/>
      <c r="Z280" s="35"/>
      <c r="AA280" s="35"/>
      <c r="AB280" s="35"/>
      <c r="AH280" s="35"/>
    </row>
    <row r="281" spans="2:34" x14ac:dyDescent="0.2">
      <c r="B281" s="35"/>
      <c r="C281" s="35"/>
      <c r="D281" s="36"/>
      <c r="E281" s="35"/>
      <c r="F281" s="36"/>
      <c r="G281" s="36"/>
      <c r="H281" s="36"/>
      <c r="I281" s="36"/>
      <c r="J281" s="35"/>
      <c r="K281" s="35"/>
      <c r="L281" s="35"/>
      <c r="M281" s="35"/>
      <c r="N281" s="35"/>
      <c r="O281" s="35"/>
      <c r="P281" s="35"/>
      <c r="Q281" s="35"/>
      <c r="R281" s="35"/>
      <c r="S281" s="35"/>
      <c r="T281" s="35"/>
      <c r="U281" s="35"/>
      <c r="V281" s="35"/>
      <c r="W281" s="35"/>
      <c r="X281" s="35"/>
      <c r="Z281" s="35"/>
      <c r="AA281" s="35"/>
      <c r="AB281" s="35"/>
      <c r="AH281" s="35"/>
    </row>
    <row r="282" spans="2:34" x14ac:dyDescent="0.2">
      <c r="B282" s="35"/>
      <c r="C282" s="35"/>
      <c r="D282" s="36"/>
      <c r="E282" s="35"/>
      <c r="F282" s="36"/>
      <c r="G282" s="36"/>
      <c r="H282" s="36"/>
      <c r="I282" s="36"/>
      <c r="J282" s="35"/>
      <c r="K282" s="35"/>
      <c r="L282" s="35"/>
      <c r="M282" s="35"/>
      <c r="N282" s="35"/>
      <c r="O282" s="35"/>
      <c r="P282" s="35"/>
      <c r="Q282" s="35"/>
      <c r="R282" s="35"/>
      <c r="S282" s="35"/>
      <c r="T282" s="35"/>
      <c r="U282" s="35"/>
      <c r="V282" s="35"/>
      <c r="W282" s="35"/>
      <c r="X282" s="35"/>
      <c r="Z282" s="35"/>
      <c r="AA282" s="35"/>
      <c r="AB282" s="35"/>
      <c r="AH282" s="35"/>
    </row>
    <row r="283" spans="2:34" x14ac:dyDescent="0.2">
      <c r="B283" s="35"/>
      <c r="C283" s="35"/>
      <c r="D283" s="36"/>
      <c r="E283" s="35"/>
      <c r="F283" s="36"/>
      <c r="G283" s="36"/>
      <c r="H283" s="36"/>
      <c r="I283" s="36"/>
      <c r="J283" s="35"/>
      <c r="K283" s="35"/>
      <c r="L283" s="35"/>
      <c r="M283" s="35"/>
      <c r="N283" s="35"/>
      <c r="O283" s="35"/>
      <c r="P283" s="35"/>
      <c r="Q283" s="35"/>
      <c r="R283" s="35"/>
      <c r="S283" s="35"/>
      <c r="T283" s="35"/>
      <c r="U283" s="35"/>
      <c r="V283" s="35"/>
      <c r="W283" s="35"/>
      <c r="X283" s="35"/>
      <c r="Z283" s="35"/>
      <c r="AA283" s="35"/>
      <c r="AB283" s="35"/>
      <c r="AH283" s="35"/>
    </row>
    <row r="284" spans="2:34" x14ac:dyDescent="0.2">
      <c r="B284" s="35"/>
      <c r="C284" s="35"/>
      <c r="D284" s="36"/>
      <c r="E284" s="35"/>
      <c r="F284" s="36"/>
      <c r="G284" s="36"/>
      <c r="H284" s="36"/>
      <c r="I284" s="36"/>
      <c r="J284" s="35"/>
      <c r="K284" s="35"/>
      <c r="L284" s="35"/>
      <c r="M284" s="35"/>
      <c r="N284" s="35"/>
      <c r="O284" s="35"/>
      <c r="P284" s="35"/>
      <c r="Q284" s="35"/>
      <c r="R284" s="35"/>
      <c r="S284" s="35"/>
      <c r="T284" s="35"/>
      <c r="U284" s="35"/>
      <c r="V284" s="35"/>
      <c r="W284" s="35"/>
      <c r="X284" s="35"/>
      <c r="Z284" s="35"/>
      <c r="AA284" s="35"/>
      <c r="AB284" s="35"/>
      <c r="AH284" s="35"/>
    </row>
    <row r="285" spans="2:34" x14ac:dyDescent="0.2">
      <c r="B285" s="35"/>
      <c r="C285" s="35"/>
      <c r="D285" s="36"/>
      <c r="E285" s="35"/>
      <c r="F285" s="36"/>
      <c r="G285" s="36"/>
      <c r="H285" s="36"/>
      <c r="I285" s="36"/>
      <c r="J285" s="35"/>
      <c r="K285" s="35"/>
      <c r="L285" s="35"/>
      <c r="M285" s="35"/>
      <c r="N285" s="35"/>
      <c r="O285" s="35"/>
      <c r="P285" s="35"/>
      <c r="Q285" s="35"/>
      <c r="R285" s="35"/>
      <c r="S285" s="35"/>
      <c r="T285" s="35"/>
      <c r="U285" s="35"/>
      <c r="V285" s="35"/>
      <c r="W285" s="35"/>
      <c r="X285" s="35"/>
      <c r="Z285" s="35"/>
      <c r="AA285" s="35"/>
      <c r="AB285" s="35"/>
      <c r="AH285" s="35"/>
    </row>
    <row r="286" spans="2:34" x14ac:dyDescent="0.2">
      <c r="B286" s="35"/>
      <c r="C286" s="35"/>
      <c r="D286" s="36"/>
      <c r="E286" s="35"/>
      <c r="F286" s="36"/>
      <c r="G286" s="36"/>
      <c r="H286" s="36"/>
      <c r="I286" s="36"/>
      <c r="J286" s="35"/>
      <c r="K286" s="35"/>
      <c r="L286" s="35"/>
      <c r="M286" s="35"/>
      <c r="N286" s="35"/>
      <c r="O286" s="35"/>
      <c r="P286" s="35"/>
      <c r="Q286" s="35"/>
      <c r="R286" s="35"/>
      <c r="S286" s="35"/>
      <c r="T286" s="35"/>
      <c r="U286" s="35"/>
      <c r="V286" s="35"/>
      <c r="W286" s="35"/>
      <c r="X286" s="35"/>
      <c r="Z286" s="35"/>
      <c r="AA286" s="35"/>
      <c r="AB286" s="35"/>
      <c r="AH286" s="35"/>
    </row>
    <row r="287" spans="2:34" x14ac:dyDescent="0.2">
      <c r="B287" s="35"/>
      <c r="C287" s="35"/>
      <c r="D287" s="36"/>
      <c r="E287" s="35"/>
      <c r="F287" s="36"/>
      <c r="G287" s="36"/>
      <c r="H287" s="36"/>
      <c r="I287" s="36"/>
      <c r="J287" s="35"/>
      <c r="K287" s="35"/>
      <c r="L287" s="35"/>
      <c r="M287" s="35"/>
      <c r="N287" s="35"/>
      <c r="O287" s="35"/>
      <c r="P287" s="35"/>
      <c r="Q287" s="35"/>
      <c r="R287" s="35"/>
      <c r="S287" s="35"/>
      <c r="T287" s="35"/>
      <c r="U287" s="35"/>
      <c r="V287" s="35"/>
      <c r="W287" s="35"/>
      <c r="X287" s="35"/>
      <c r="Z287" s="35"/>
      <c r="AA287" s="35"/>
      <c r="AB287" s="35"/>
      <c r="AH287" s="35"/>
    </row>
    <row r="288" spans="2:34" x14ac:dyDescent="0.2">
      <c r="B288" s="35"/>
      <c r="C288" s="35"/>
      <c r="D288" s="36"/>
      <c r="E288" s="35"/>
      <c r="F288" s="36"/>
      <c r="G288" s="36"/>
      <c r="H288" s="36"/>
      <c r="I288" s="36"/>
      <c r="J288" s="35"/>
      <c r="K288" s="35"/>
      <c r="L288" s="35"/>
      <c r="M288" s="35"/>
      <c r="N288" s="35"/>
      <c r="O288" s="35"/>
      <c r="P288" s="35"/>
      <c r="Q288" s="35"/>
      <c r="R288" s="35"/>
      <c r="S288" s="35"/>
      <c r="T288" s="35"/>
      <c r="U288" s="35"/>
      <c r="V288" s="35"/>
      <c r="W288" s="35"/>
      <c r="X288" s="35"/>
      <c r="Z288" s="35"/>
      <c r="AA288" s="35"/>
      <c r="AB288" s="35"/>
      <c r="AH288" s="35"/>
    </row>
    <row r="289" spans="2:34" x14ac:dyDescent="0.2">
      <c r="B289" s="35"/>
      <c r="C289" s="35"/>
      <c r="D289" s="36"/>
      <c r="E289" s="35"/>
      <c r="F289" s="36"/>
      <c r="G289" s="36"/>
      <c r="H289" s="36"/>
      <c r="I289" s="36"/>
      <c r="J289" s="35"/>
      <c r="K289" s="35"/>
      <c r="L289" s="35"/>
      <c r="M289" s="35"/>
      <c r="N289" s="35"/>
      <c r="O289" s="35"/>
      <c r="P289" s="35"/>
      <c r="Q289" s="35"/>
      <c r="R289" s="35"/>
      <c r="S289" s="35"/>
      <c r="T289" s="35"/>
      <c r="U289" s="35"/>
      <c r="V289" s="35"/>
      <c r="W289" s="35"/>
      <c r="X289" s="35"/>
      <c r="Z289" s="35"/>
      <c r="AA289" s="35"/>
      <c r="AB289" s="35"/>
      <c r="AH289" s="35"/>
    </row>
    <row r="290" spans="2:34" x14ac:dyDescent="0.2">
      <c r="B290" s="35"/>
      <c r="C290" s="35"/>
      <c r="D290" s="36"/>
      <c r="E290" s="35"/>
      <c r="F290" s="36"/>
      <c r="G290" s="36"/>
      <c r="H290" s="36"/>
      <c r="I290" s="36"/>
      <c r="J290" s="35"/>
      <c r="K290" s="35"/>
      <c r="L290" s="35"/>
      <c r="M290" s="35"/>
      <c r="N290" s="35"/>
      <c r="O290" s="35"/>
      <c r="P290" s="35"/>
      <c r="Q290" s="35"/>
      <c r="R290" s="35"/>
      <c r="S290" s="35"/>
      <c r="T290" s="35"/>
      <c r="U290" s="35"/>
      <c r="V290" s="35"/>
      <c r="W290" s="35"/>
      <c r="X290" s="35"/>
      <c r="Z290" s="35"/>
      <c r="AA290" s="35"/>
      <c r="AB290" s="35"/>
      <c r="AH290" s="35"/>
    </row>
    <row r="291" spans="2:34" x14ac:dyDescent="0.2">
      <c r="B291" s="35"/>
      <c r="C291" s="35"/>
      <c r="D291" s="36"/>
      <c r="E291" s="35"/>
      <c r="F291" s="36"/>
      <c r="G291" s="36"/>
      <c r="H291" s="36"/>
      <c r="I291" s="36"/>
      <c r="J291" s="35"/>
      <c r="K291" s="35"/>
      <c r="L291" s="35"/>
      <c r="M291" s="35"/>
      <c r="N291" s="35"/>
      <c r="O291" s="35"/>
      <c r="P291" s="35"/>
      <c r="Q291" s="35"/>
      <c r="R291" s="35"/>
      <c r="S291" s="35"/>
      <c r="T291" s="35"/>
      <c r="U291" s="35"/>
      <c r="V291" s="35"/>
      <c r="W291" s="35"/>
      <c r="X291" s="35"/>
      <c r="Z291" s="35"/>
      <c r="AA291" s="35"/>
      <c r="AB291" s="35"/>
      <c r="AH291" s="35"/>
    </row>
    <row r="292" spans="2:34" x14ac:dyDescent="0.2">
      <c r="B292" s="35"/>
      <c r="C292" s="35"/>
      <c r="D292" s="36"/>
      <c r="E292" s="35"/>
      <c r="F292" s="36"/>
      <c r="G292" s="36"/>
      <c r="H292" s="36"/>
      <c r="I292" s="36"/>
      <c r="J292" s="35"/>
      <c r="K292" s="35"/>
      <c r="L292" s="35"/>
      <c r="M292" s="35"/>
      <c r="N292" s="35"/>
      <c r="O292" s="35"/>
      <c r="P292" s="35"/>
      <c r="Q292" s="35"/>
      <c r="R292" s="35"/>
      <c r="S292" s="35"/>
      <c r="T292" s="35"/>
      <c r="U292" s="35"/>
      <c r="V292" s="35"/>
      <c r="W292" s="35"/>
      <c r="X292" s="35"/>
      <c r="Z292" s="35"/>
      <c r="AA292" s="35"/>
      <c r="AB292" s="35"/>
      <c r="AH292" s="35"/>
    </row>
    <row r="293" spans="2:34" x14ac:dyDescent="0.2">
      <c r="B293" s="35"/>
      <c r="C293" s="35"/>
      <c r="D293" s="36"/>
      <c r="E293" s="35"/>
      <c r="F293" s="36"/>
      <c r="G293" s="36"/>
      <c r="H293" s="36"/>
      <c r="I293" s="36"/>
      <c r="J293" s="35"/>
      <c r="K293" s="35"/>
      <c r="L293" s="35"/>
      <c r="M293" s="35"/>
      <c r="N293" s="35"/>
      <c r="O293" s="35"/>
      <c r="P293" s="35"/>
      <c r="Q293" s="35"/>
      <c r="R293" s="35"/>
      <c r="S293" s="35"/>
      <c r="T293" s="35"/>
      <c r="U293" s="35"/>
      <c r="V293" s="35"/>
      <c r="W293" s="35"/>
      <c r="X293" s="35"/>
      <c r="Z293" s="35"/>
      <c r="AA293" s="35"/>
      <c r="AB293" s="35"/>
      <c r="AH293" s="35"/>
    </row>
    <row r="294" spans="2:34" x14ac:dyDescent="0.2">
      <c r="B294" s="35"/>
      <c r="C294" s="35"/>
      <c r="D294" s="36"/>
      <c r="E294" s="35"/>
      <c r="F294" s="36"/>
      <c r="G294" s="36"/>
      <c r="H294" s="36"/>
      <c r="I294" s="36"/>
      <c r="J294" s="35"/>
      <c r="K294" s="35"/>
      <c r="L294" s="35"/>
      <c r="M294" s="35"/>
      <c r="N294" s="35"/>
      <c r="O294" s="35"/>
      <c r="P294" s="35"/>
      <c r="Q294" s="35"/>
      <c r="R294" s="35"/>
      <c r="S294" s="35"/>
      <c r="T294" s="35"/>
      <c r="U294" s="35"/>
      <c r="V294" s="35"/>
      <c r="W294" s="35"/>
      <c r="X294" s="35"/>
      <c r="Z294" s="35"/>
      <c r="AA294" s="35"/>
      <c r="AB294" s="35"/>
      <c r="AH294" s="35"/>
    </row>
    <row r="295" spans="2:34" x14ac:dyDescent="0.2">
      <c r="B295" s="35"/>
      <c r="C295" s="35"/>
      <c r="D295" s="36"/>
      <c r="E295" s="35"/>
      <c r="F295" s="36"/>
      <c r="G295" s="36"/>
      <c r="H295" s="36"/>
      <c r="I295" s="36"/>
      <c r="J295" s="35"/>
      <c r="K295" s="35"/>
      <c r="L295" s="35"/>
      <c r="M295" s="35"/>
      <c r="N295" s="35"/>
      <c r="O295" s="35"/>
      <c r="P295" s="35"/>
      <c r="Q295" s="35"/>
      <c r="R295" s="35"/>
      <c r="S295" s="35"/>
      <c r="T295" s="35"/>
      <c r="U295" s="35"/>
      <c r="V295" s="35"/>
      <c r="W295" s="35"/>
      <c r="X295" s="35"/>
      <c r="Z295" s="35"/>
      <c r="AA295" s="35"/>
      <c r="AB295" s="35"/>
      <c r="AH295" s="35"/>
    </row>
    <row r="296" spans="2:34" x14ac:dyDescent="0.2">
      <c r="B296" s="35"/>
      <c r="C296" s="35"/>
      <c r="D296" s="36"/>
      <c r="E296" s="35"/>
      <c r="F296" s="36"/>
      <c r="G296" s="36"/>
      <c r="H296" s="36"/>
      <c r="I296" s="36"/>
      <c r="J296" s="35"/>
      <c r="K296" s="35"/>
      <c r="L296" s="35"/>
      <c r="M296" s="35"/>
      <c r="N296" s="35"/>
      <c r="O296" s="35"/>
      <c r="P296" s="35"/>
      <c r="Q296" s="35"/>
      <c r="R296" s="35"/>
      <c r="S296" s="35"/>
      <c r="T296" s="35"/>
      <c r="U296" s="35"/>
      <c r="V296" s="35"/>
      <c r="W296" s="35"/>
      <c r="X296" s="35"/>
      <c r="Z296" s="35"/>
      <c r="AA296" s="35"/>
      <c r="AB296" s="35"/>
      <c r="AH296" s="35"/>
    </row>
    <row r="297" spans="2:34" x14ac:dyDescent="0.2">
      <c r="B297" s="35"/>
      <c r="C297" s="35"/>
      <c r="D297" s="36"/>
      <c r="E297" s="35"/>
      <c r="F297" s="36"/>
      <c r="G297" s="36"/>
      <c r="H297" s="36"/>
      <c r="I297" s="36"/>
      <c r="J297" s="35"/>
      <c r="K297" s="35"/>
      <c r="L297" s="35"/>
      <c r="M297" s="35"/>
      <c r="N297" s="35"/>
      <c r="O297" s="35"/>
      <c r="P297" s="35"/>
      <c r="Q297" s="35"/>
      <c r="R297" s="35"/>
      <c r="S297" s="35"/>
      <c r="T297" s="35"/>
      <c r="U297" s="35"/>
      <c r="V297" s="35"/>
      <c r="W297" s="35"/>
      <c r="X297" s="35"/>
      <c r="Z297" s="35"/>
      <c r="AA297" s="35"/>
      <c r="AB297" s="35"/>
      <c r="AH297" s="35"/>
    </row>
    <row r="298" spans="2:34" x14ac:dyDescent="0.2">
      <c r="B298" s="35"/>
      <c r="C298" s="35"/>
      <c r="D298" s="36"/>
      <c r="E298" s="35"/>
      <c r="F298" s="36"/>
      <c r="G298" s="36"/>
      <c r="H298" s="36"/>
      <c r="I298" s="36"/>
      <c r="J298" s="35"/>
      <c r="K298" s="35"/>
      <c r="L298" s="35"/>
      <c r="M298" s="35"/>
      <c r="N298" s="35"/>
      <c r="O298" s="35"/>
      <c r="P298" s="35"/>
      <c r="Q298" s="35"/>
      <c r="R298" s="35"/>
      <c r="S298" s="35"/>
      <c r="T298" s="35"/>
      <c r="U298" s="35"/>
      <c r="V298" s="35"/>
      <c r="W298" s="35"/>
      <c r="X298" s="35"/>
      <c r="Z298" s="35"/>
      <c r="AA298" s="35"/>
      <c r="AB298" s="35"/>
      <c r="AH298" s="35"/>
    </row>
    <row r="299" spans="2:34" x14ac:dyDescent="0.2">
      <c r="B299" s="35"/>
      <c r="C299" s="35"/>
      <c r="D299" s="36"/>
      <c r="E299" s="35"/>
      <c r="F299" s="36"/>
      <c r="G299" s="36"/>
      <c r="H299" s="36"/>
      <c r="I299" s="36"/>
      <c r="J299" s="35"/>
      <c r="K299" s="35"/>
      <c r="L299" s="35"/>
      <c r="M299" s="35"/>
      <c r="N299" s="35"/>
      <c r="O299" s="35"/>
      <c r="P299" s="35"/>
      <c r="Q299" s="35"/>
      <c r="R299" s="35"/>
      <c r="S299" s="35"/>
      <c r="T299" s="35"/>
      <c r="U299" s="35"/>
      <c r="V299" s="35"/>
      <c r="W299" s="35"/>
      <c r="X299" s="35"/>
      <c r="Z299" s="35"/>
      <c r="AA299" s="35"/>
      <c r="AB299" s="35"/>
      <c r="AH299" s="35"/>
    </row>
    <row r="300" spans="2:34" x14ac:dyDescent="0.2">
      <c r="B300" s="35"/>
      <c r="C300" s="35"/>
      <c r="D300" s="36"/>
      <c r="E300" s="35"/>
      <c r="F300" s="36"/>
      <c r="G300" s="36"/>
      <c r="H300" s="36"/>
      <c r="I300" s="36"/>
      <c r="J300" s="35"/>
      <c r="K300" s="35"/>
      <c r="L300" s="35"/>
      <c r="M300" s="35"/>
      <c r="N300" s="35"/>
      <c r="O300" s="35"/>
      <c r="P300" s="35"/>
      <c r="Q300" s="35"/>
      <c r="R300" s="35"/>
      <c r="S300" s="35"/>
      <c r="T300" s="35"/>
      <c r="U300" s="35"/>
      <c r="V300" s="35"/>
      <c r="W300" s="35"/>
      <c r="X300" s="35"/>
      <c r="Z300" s="35"/>
      <c r="AA300" s="35"/>
      <c r="AB300" s="35"/>
      <c r="AH300" s="35"/>
    </row>
    <row r="301" spans="2:34" x14ac:dyDescent="0.2">
      <c r="B301" s="35"/>
      <c r="C301" s="35"/>
      <c r="D301" s="36"/>
      <c r="E301" s="35"/>
      <c r="F301" s="36"/>
      <c r="G301" s="36"/>
      <c r="H301" s="36"/>
      <c r="I301" s="36"/>
      <c r="J301" s="35"/>
      <c r="K301" s="35"/>
      <c r="L301" s="35"/>
      <c r="M301" s="35"/>
      <c r="N301" s="35"/>
      <c r="O301" s="35"/>
      <c r="P301" s="35"/>
      <c r="Q301" s="35"/>
      <c r="R301" s="35"/>
      <c r="S301" s="35"/>
      <c r="T301" s="35"/>
      <c r="U301" s="35"/>
      <c r="V301" s="35"/>
      <c r="W301" s="35"/>
      <c r="X301" s="35"/>
      <c r="Z301" s="35"/>
      <c r="AA301" s="35"/>
      <c r="AB301" s="35"/>
      <c r="AH301" s="35"/>
    </row>
    <row r="302" spans="2:34" x14ac:dyDescent="0.2">
      <c r="B302" s="35"/>
      <c r="C302" s="35"/>
      <c r="D302" s="36"/>
      <c r="E302" s="35"/>
      <c r="F302" s="36"/>
      <c r="G302" s="36"/>
      <c r="H302" s="36"/>
      <c r="I302" s="36"/>
      <c r="J302" s="35"/>
      <c r="K302" s="35"/>
      <c r="L302" s="35"/>
      <c r="M302" s="35"/>
      <c r="N302" s="35"/>
      <c r="O302" s="35"/>
      <c r="P302" s="35"/>
      <c r="Q302" s="35"/>
      <c r="R302" s="35"/>
      <c r="S302" s="35"/>
      <c r="T302" s="35"/>
      <c r="U302" s="35"/>
      <c r="V302" s="35"/>
      <c r="W302" s="35"/>
      <c r="X302" s="35"/>
      <c r="Z302" s="35"/>
      <c r="AA302" s="35"/>
      <c r="AB302" s="35"/>
      <c r="AH302" s="35"/>
    </row>
    <row r="303" spans="2:34" x14ac:dyDescent="0.2">
      <c r="B303" s="35"/>
      <c r="C303" s="35"/>
      <c r="D303" s="36"/>
      <c r="E303" s="35"/>
      <c r="F303" s="36"/>
      <c r="G303" s="36"/>
      <c r="H303" s="36"/>
      <c r="I303" s="36"/>
      <c r="J303" s="35"/>
      <c r="K303" s="35"/>
      <c r="L303" s="35"/>
      <c r="M303" s="35"/>
      <c r="N303" s="35"/>
      <c r="O303" s="35"/>
      <c r="P303" s="35"/>
      <c r="Q303" s="35"/>
      <c r="R303" s="35"/>
      <c r="S303" s="35"/>
      <c r="T303" s="35"/>
      <c r="U303" s="35"/>
      <c r="V303" s="35"/>
      <c r="W303" s="35"/>
      <c r="X303" s="35"/>
      <c r="Z303" s="35"/>
      <c r="AA303" s="35"/>
      <c r="AB303" s="35"/>
      <c r="AH303" s="35"/>
    </row>
    <row r="304" spans="2:34" x14ac:dyDescent="0.2">
      <c r="B304" s="35"/>
      <c r="C304" s="35"/>
      <c r="D304" s="36"/>
      <c r="E304" s="35"/>
      <c r="F304" s="36"/>
      <c r="G304" s="36"/>
      <c r="H304" s="36"/>
      <c r="I304" s="36"/>
      <c r="J304" s="35"/>
      <c r="K304" s="35"/>
      <c r="L304" s="35"/>
      <c r="M304" s="35"/>
      <c r="N304" s="35"/>
      <c r="O304" s="35"/>
      <c r="P304" s="35"/>
      <c r="Q304" s="35"/>
      <c r="R304" s="35"/>
      <c r="S304" s="35"/>
      <c r="T304" s="35"/>
      <c r="U304" s="35"/>
      <c r="V304" s="35"/>
      <c r="W304" s="35"/>
      <c r="X304" s="35"/>
      <c r="Z304" s="35"/>
      <c r="AA304" s="35"/>
      <c r="AB304" s="35"/>
      <c r="AH304" s="35"/>
    </row>
    <row r="305" spans="2:34" x14ac:dyDescent="0.2">
      <c r="B305" s="35"/>
      <c r="C305" s="35"/>
      <c r="D305" s="36"/>
      <c r="E305" s="35"/>
      <c r="F305" s="36"/>
      <c r="G305" s="36"/>
      <c r="H305" s="36"/>
      <c r="I305" s="36"/>
      <c r="J305" s="35"/>
      <c r="K305" s="35"/>
      <c r="L305" s="35"/>
      <c r="M305" s="35"/>
      <c r="N305" s="35"/>
      <c r="O305" s="35"/>
      <c r="P305" s="35"/>
      <c r="Q305" s="35"/>
      <c r="R305" s="35"/>
      <c r="S305" s="35"/>
      <c r="T305" s="35"/>
      <c r="U305" s="35"/>
      <c r="V305" s="35"/>
      <c r="W305" s="35"/>
      <c r="X305" s="35"/>
      <c r="Z305" s="35"/>
      <c r="AA305" s="35"/>
      <c r="AB305" s="35"/>
      <c r="AH305" s="35"/>
    </row>
    <row r="306" spans="2:34" x14ac:dyDescent="0.2">
      <c r="B306" s="35"/>
      <c r="C306" s="35"/>
      <c r="D306" s="36"/>
      <c r="E306" s="35"/>
      <c r="F306" s="36"/>
      <c r="G306" s="36"/>
      <c r="H306" s="36"/>
      <c r="I306" s="36"/>
      <c r="J306" s="35"/>
      <c r="K306" s="35"/>
      <c r="L306" s="35"/>
      <c r="M306" s="35"/>
      <c r="N306" s="35"/>
      <c r="O306" s="35"/>
      <c r="P306" s="35"/>
      <c r="Q306" s="35"/>
      <c r="R306" s="35"/>
      <c r="S306" s="35"/>
      <c r="T306" s="35"/>
      <c r="U306" s="35"/>
      <c r="V306" s="35"/>
      <c r="W306" s="35"/>
      <c r="X306" s="35"/>
      <c r="Z306" s="35"/>
      <c r="AA306" s="35"/>
      <c r="AB306" s="35"/>
      <c r="AH306" s="35"/>
    </row>
    <row r="307" spans="2:34" x14ac:dyDescent="0.2">
      <c r="B307" s="35"/>
      <c r="C307" s="35"/>
      <c r="D307" s="36"/>
      <c r="E307" s="35"/>
      <c r="F307" s="36"/>
      <c r="G307" s="36"/>
      <c r="H307" s="36"/>
      <c r="I307" s="36"/>
      <c r="J307" s="35"/>
      <c r="K307" s="35"/>
      <c r="L307" s="35"/>
      <c r="M307" s="35"/>
      <c r="N307" s="35"/>
      <c r="O307" s="35"/>
      <c r="P307" s="35"/>
      <c r="Q307" s="35"/>
      <c r="R307" s="35"/>
      <c r="S307" s="35"/>
      <c r="T307" s="35"/>
      <c r="U307" s="35"/>
      <c r="V307" s="35"/>
      <c r="W307" s="35"/>
      <c r="X307" s="35"/>
      <c r="Z307" s="35"/>
      <c r="AA307" s="35"/>
      <c r="AB307" s="35"/>
      <c r="AH307" s="35"/>
    </row>
    <row r="308" spans="2:34" x14ac:dyDescent="0.2">
      <c r="B308" s="35"/>
      <c r="C308" s="35"/>
      <c r="D308" s="36"/>
      <c r="E308" s="35"/>
      <c r="F308" s="36"/>
      <c r="G308" s="36"/>
      <c r="H308" s="36"/>
      <c r="I308" s="36"/>
      <c r="J308" s="35"/>
      <c r="K308" s="35"/>
      <c r="L308" s="35"/>
      <c r="M308" s="35"/>
      <c r="N308" s="35"/>
      <c r="O308" s="35"/>
      <c r="P308" s="35"/>
      <c r="Q308" s="35"/>
      <c r="R308" s="35"/>
      <c r="S308" s="35"/>
      <c r="T308" s="35"/>
      <c r="U308" s="35"/>
      <c r="V308" s="35"/>
      <c r="W308" s="35"/>
      <c r="X308" s="35"/>
      <c r="Z308" s="35"/>
      <c r="AA308" s="35"/>
      <c r="AB308" s="35"/>
      <c r="AH308" s="35"/>
    </row>
    <row r="309" spans="2:34" x14ac:dyDescent="0.2">
      <c r="B309" s="35"/>
      <c r="C309" s="35"/>
      <c r="D309" s="36"/>
      <c r="E309" s="35"/>
      <c r="F309" s="36"/>
      <c r="G309" s="36"/>
      <c r="H309" s="36"/>
      <c r="I309" s="36"/>
      <c r="J309" s="35"/>
      <c r="K309" s="35"/>
      <c r="L309" s="35"/>
      <c r="M309" s="35"/>
      <c r="N309" s="35"/>
      <c r="O309" s="35"/>
      <c r="P309" s="35"/>
      <c r="Q309" s="35"/>
      <c r="R309" s="35"/>
      <c r="S309" s="35"/>
      <c r="T309" s="35"/>
      <c r="U309" s="35"/>
      <c r="V309" s="35"/>
      <c r="W309" s="35"/>
      <c r="X309" s="35"/>
      <c r="Z309" s="35"/>
      <c r="AA309" s="35"/>
      <c r="AB309" s="35"/>
      <c r="AH309" s="35"/>
    </row>
    <row r="310" spans="2:34" x14ac:dyDescent="0.2">
      <c r="B310" s="35"/>
      <c r="C310" s="35"/>
      <c r="D310" s="36"/>
      <c r="E310" s="35"/>
      <c r="F310" s="36"/>
      <c r="G310" s="36"/>
      <c r="H310" s="36"/>
      <c r="I310" s="36"/>
      <c r="J310" s="35"/>
      <c r="K310" s="35"/>
      <c r="L310" s="35"/>
      <c r="M310" s="35"/>
      <c r="N310" s="35"/>
      <c r="O310" s="35"/>
      <c r="P310" s="35"/>
      <c r="Q310" s="35"/>
      <c r="R310" s="35"/>
      <c r="S310" s="35"/>
      <c r="T310" s="35"/>
      <c r="U310" s="35"/>
      <c r="V310" s="35"/>
      <c r="W310" s="35"/>
      <c r="X310" s="35"/>
      <c r="Z310" s="35"/>
      <c r="AA310" s="35"/>
      <c r="AB310" s="35"/>
      <c r="AH310" s="35"/>
    </row>
    <row r="311" spans="2:34" x14ac:dyDescent="0.2">
      <c r="B311" s="35"/>
      <c r="C311" s="35"/>
      <c r="D311" s="36"/>
      <c r="E311" s="35"/>
      <c r="F311" s="36"/>
      <c r="G311" s="36"/>
      <c r="H311" s="36"/>
      <c r="I311" s="36"/>
      <c r="J311" s="35"/>
      <c r="K311" s="35"/>
      <c r="L311" s="35"/>
      <c r="M311" s="35"/>
      <c r="N311" s="35"/>
      <c r="O311" s="35"/>
      <c r="P311" s="35"/>
      <c r="Q311" s="35"/>
      <c r="R311" s="35"/>
      <c r="S311" s="35"/>
      <c r="T311" s="35"/>
      <c r="U311" s="35"/>
      <c r="V311" s="35"/>
      <c r="W311" s="35"/>
      <c r="X311" s="35"/>
      <c r="Z311" s="35"/>
      <c r="AA311" s="35"/>
      <c r="AB311" s="35"/>
      <c r="AH311" s="35"/>
    </row>
    <row r="312" spans="2:34" x14ac:dyDescent="0.2">
      <c r="B312" s="35"/>
      <c r="C312" s="35"/>
      <c r="D312" s="36"/>
      <c r="E312" s="35"/>
      <c r="F312" s="36"/>
      <c r="G312" s="36"/>
      <c r="H312" s="36"/>
      <c r="I312" s="36"/>
      <c r="J312" s="35"/>
      <c r="K312" s="35"/>
      <c r="L312" s="35"/>
      <c r="M312" s="35"/>
      <c r="N312" s="35"/>
      <c r="O312" s="35"/>
      <c r="P312" s="35"/>
      <c r="Q312" s="35"/>
      <c r="R312" s="35"/>
      <c r="S312" s="35"/>
      <c r="T312" s="35"/>
      <c r="U312" s="35"/>
      <c r="V312" s="35"/>
      <c r="W312" s="35"/>
      <c r="X312" s="35"/>
      <c r="Z312" s="35"/>
      <c r="AA312" s="35"/>
      <c r="AB312" s="35"/>
      <c r="AH312" s="35"/>
    </row>
    <row r="313" spans="2:34" x14ac:dyDescent="0.2">
      <c r="B313" s="35"/>
      <c r="C313" s="35"/>
      <c r="D313" s="36"/>
      <c r="E313" s="35"/>
      <c r="F313" s="36"/>
      <c r="G313" s="36"/>
      <c r="H313" s="36"/>
      <c r="I313" s="36"/>
      <c r="J313" s="35"/>
      <c r="K313" s="35"/>
      <c r="L313" s="35"/>
      <c r="M313" s="35"/>
      <c r="N313" s="35"/>
      <c r="O313" s="35"/>
      <c r="P313" s="35"/>
      <c r="Q313" s="35"/>
      <c r="R313" s="35"/>
      <c r="S313" s="35"/>
      <c r="T313" s="35"/>
      <c r="U313" s="35"/>
      <c r="V313" s="35"/>
      <c r="W313" s="35"/>
      <c r="X313" s="35"/>
      <c r="Z313" s="35"/>
      <c r="AA313" s="35"/>
      <c r="AB313" s="35"/>
      <c r="AH313" s="35"/>
    </row>
    <row r="314" spans="2:34" x14ac:dyDescent="0.2">
      <c r="B314" s="35"/>
      <c r="C314" s="35"/>
      <c r="D314" s="36"/>
      <c r="E314" s="35"/>
      <c r="F314" s="36"/>
      <c r="G314" s="36"/>
      <c r="H314" s="36"/>
      <c r="I314" s="36"/>
      <c r="J314" s="35"/>
      <c r="K314" s="35"/>
      <c r="L314" s="35"/>
      <c r="M314" s="35"/>
      <c r="N314" s="35"/>
      <c r="O314" s="35"/>
      <c r="P314" s="35"/>
      <c r="Q314" s="35"/>
      <c r="R314" s="35"/>
      <c r="S314" s="35"/>
      <c r="T314" s="35"/>
      <c r="U314" s="35"/>
      <c r="V314" s="35"/>
      <c r="W314" s="35"/>
      <c r="X314" s="35"/>
      <c r="Z314" s="35"/>
      <c r="AA314" s="35"/>
      <c r="AB314" s="35"/>
      <c r="AH314" s="35"/>
    </row>
    <row r="315" spans="2:34" x14ac:dyDescent="0.2">
      <c r="B315" s="35"/>
      <c r="C315" s="35"/>
      <c r="D315" s="36"/>
      <c r="E315" s="35"/>
      <c r="F315" s="36"/>
      <c r="G315" s="36"/>
      <c r="H315" s="36"/>
      <c r="I315" s="36"/>
      <c r="J315" s="35"/>
      <c r="K315" s="35"/>
      <c r="L315" s="35"/>
      <c r="M315" s="35"/>
      <c r="N315" s="35"/>
      <c r="O315" s="35"/>
      <c r="P315" s="35"/>
      <c r="Q315" s="35"/>
      <c r="R315" s="35"/>
      <c r="S315" s="35"/>
      <c r="T315" s="35"/>
      <c r="U315" s="35"/>
      <c r="V315" s="35"/>
      <c r="W315" s="35"/>
      <c r="X315" s="35"/>
      <c r="Z315" s="35"/>
      <c r="AA315" s="35"/>
      <c r="AB315" s="35"/>
      <c r="AH315" s="35"/>
    </row>
    <row r="316" spans="2:34" x14ac:dyDescent="0.2">
      <c r="B316" s="35"/>
      <c r="C316" s="35"/>
      <c r="D316" s="36"/>
      <c r="E316" s="35"/>
      <c r="F316" s="36"/>
      <c r="G316" s="36"/>
      <c r="H316" s="36"/>
      <c r="I316" s="36"/>
      <c r="J316" s="35"/>
      <c r="K316" s="35"/>
      <c r="L316" s="35"/>
      <c r="M316" s="35"/>
      <c r="N316" s="35"/>
      <c r="O316" s="35"/>
      <c r="P316" s="35"/>
      <c r="Q316" s="35"/>
      <c r="R316" s="35"/>
      <c r="S316" s="35"/>
      <c r="T316" s="35"/>
      <c r="U316" s="35"/>
      <c r="V316" s="35"/>
      <c r="W316" s="35"/>
      <c r="X316" s="35"/>
      <c r="Z316" s="35"/>
      <c r="AA316" s="35"/>
      <c r="AB316" s="35"/>
      <c r="AH316" s="35"/>
    </row>
    <row r="317" spans="2:34" x14ac:dyDescent="0.2">
      <c r="B317" s="35"/>
      <c r="C317" s="35"/>
      <c r="D317" s="36"/>
      <c r="E317" s="35"/>
      <c r="F317" s="36"/>
      <c r="G317" s="36"/>
      <c r="H317" s="36"/>
      <c r="I317" s="36"/>
      <c r="J317" s="35"/>
      <c r="K317" s="35"/>
      <c r="L317" s="35"/>
      <c r="M317" s="35"/>
      <c r="N317" s="35"/>
      <c r="O317" s="35"/>
      <c r="P317" s="35"/>
      <c r="Q317" s="35"/>
      <c r="R317" s="35"/>
      <c r="S317" s="35"/>
      <c r="T317" s="35"/>
      <c r="U317" s="35"/>
      <c r="V317" s="35"/>
      <c r="W317" s="35"/>
      <c r="X317" s="35"/>
      <c r="Z317" s="35"/>
      <c r="AA317" s="35"/>
      <c r="AB317" s="35"/>
      <c r="AH317" s="35"/>
    </row>
    <row r="318" spans="2:34" x14ac:dyDescent="0.2">
      <c r="B318" s="35"/>
      <c r="C318" s="35"/>
      <c r="D318" s="36"/>
      <c r="E318" s="35"/>
      <c r="F318" s="36"/>
      <c r="G318" s="36"/>
      <c r="H318" s="36"/>
      <c r="I318" s="36"/>
      <c r="J318" s="35"/>
      <c r="K318" s="35"/>
      <c r="L318" s="35"/>
      <c r="M318" s="35"/>
      <c r="N318" s="35"/>
      <c r="O318" s="35"/>
      <c r="P318" s="35"/>
      <c r="Q318" s="35"/>
      <c r="R318" s="35"/>
      <c r="S318" s="35"/>
      <c r="T318" s="35"/>
      <c r="U318" s="35"/>
      <c r="V318" s="35"/>
      <c r="W318" s="35"/>
      <c r="X318" s="35"/>
      <c r="Z318" s="35"/>
      <c r="AA318" s="35"/>
      <c r="AB318" s="35"/>
      <c r="AH318" s="35"/>
    </row>
    <row r="319" spans="2:34" x14ac:dyDescent="0.2">
      <c r="B319" s="35"/>
      <c r="C319" s="35"/>
      <c r="D319" s="36"/>
      <c r="E319" s="35"/>
      <c r="F319" s="36"/>
      <c r="G319" s="36"/>
      <c r="H319" s="36"/>
      <c r="I319" s="36"/>
      <c r="J319" s="35"/>
      <c r="K319" s="35"/>
      <c r="L319" s="35"/>
      <c r="M319" s="35"/>
      <c r="N319" s="35"/>
      <c r="O319" s="35"/>
      <c r="P319" s="35"/>
      <c r="Q319" s="35"/>
      <c r="R319" s="35"/>
      <c r="S319" s="35"/>
      <c r="T319" s="35"/>
      <c r="U319" s="35"/>
      <c r="V319" s="35"/>
      <c r="W319" s="35"/>
      <c r="X319" s="35"/>
      <c r="Z319" s="35"/>
      <c r="AA319" s="35"/>
      <c r="AB319" s="35"/>
      <c r="AH319" s="35"/>
    </row>
    <row r="320" spans="2:34" x14ac:dyDescent="0.2">
      <c r="B320" s="35"/>
      <c r="C320" s="35"/>
      <c r="D320" s="36"/>
      <c r="E320" s="35"/>
      <c r="F320" s="36"/>
      <c r="G320" s="36"/>
      <c r="H320" s="36"/>
      <c r="I320" s="36"/>
      <c r="J320" s="35"/>
      <c r="K320" s="35"/>
      <c r="L320" s="35"/>
      <c r="M320" s="35"/>
      <c r="N320" s="35"/>
      <c r="O320" s="35"/>
      <c r="P320" s="35"/>
      <c r="Q320" s="35"/>
      <c r="R320" s="35"/>
      <c r="S320" s="35"/>
      <c r="T320" s="35"/>
      <c r="U320" s="35"/>
      <c r="V320" s="35"/>
      <c r="W320" s="35"/>
      <c r="X320" s="35"/>
      <c r="Z320" s="35"/>
      <c r="AA320" s="35"/>
      <c r="AB320" s="35"/>
      <c r="AH320" s="35"/>
    </row>
    <row r="321" spans="2:34" x14ac:dyDescent="0.2">
      <c r="B321" s="35"/>
      <c r="C321" s="35"/>
      <c r="D321" s="36"/>
      <c r="E321" s="35"/>
      <c r="F321" s="36"/>
      <c r="G321" s="36"/>
      <c r="H321" s="36"/>
      <c r="I321" s="36"/>
      <c r="J321" s="35"/>
      <c r="K321" s="35"/>
      <c r="L321" s="35"/>
      <c r="M321" s="35"/>
      <c r="N321" s="35"/>
      <c r="O321" s="35"/>
      <c r="P321" s="35"/>
      <c r="Q321" s="35"/>
      <c r="R321" s="35"/>
      <c r="S321" s="35"/>
      <c r="T321" s="35"/>
      <c r="U321" s="35"/>
      <c r="V321" s="35"/>
      <c r="W321" s="35"/>
      <c r="X321" s="35"/>
      <c r="Z321" s="35"/>
      <c r="AA321" s="35"/>
      <c r="AB321" s="35"/>
      <c r="AH321" s="35"/>
    </row>
    <row r="322" spans="2:34" x14ac:dyDescent="0.2">
      <c r="B322" s="35"/>
      <c r="C322" s="35"/>
      <c r="D322" s="36"/>
      <c r="E322" s="35"/>
      <c r="F322" s="36"/>
      <c r="G322" s="36"/>
      <c r="H322" s="36"/>
      <c r="I322" s="36"/>
      <c r="J322" s="35"/>
      <c r="K322" s="35"/>
      <c r="L322" s="35"/>
      <c r="M322" s="35"/>
      <c r="N322" s="35"/>
      <c r="O322" s="35"/>
      <c r="P322" s="35"/>
      <c r="Q322" s="35"/>
      <c r="R322" s="35"/>
      <c r="S322" s="35"/>
      <c r="T322" s="35"/>
      <c r="U322" s="35"/>
      <c r="V322" s="35"/>
      <c r="W322" s="35"/>
      <c r="X322" s="35"/>
      <c r="Z322" s="35"/>
      <c r="AA322" s="35"/>
      <c r="AB322" s="35"/>
      <c r="AH322" s="35"/>
    </row>
    <row r="323" spans="2:34" x14ac:dyDescent="0.2">
      <c r="B323" s="35"/>
      <c r="C323" s="35"/>
      <c r="D323" s="36"/>
      <c r="E323" s="35"/>
      <c r="F323" s="36"/>
      <c r="G323" s="36"/>
      <c r="H323" s="36"/>
      <c r="I323" s="36"/>
      <c r="J323" s="35"/>
      <c r="K323" s="35"/>
      <c r="L323" s="35"/>
      <c r="M323" s="35"/>
      <c r="N323" s="35"/>
      <c r="O323" s="35"/>
      <c r="P323" s="35"/>
      <c r="Q323" s="35"/>
      <c r="R323" s="35"/>
      <c r="S323" s="35"/>
      <c r="T323" s="35"/>
      <c r="U323" s="35"/>
      <c r="V323" s="35"/>
      <c r="W323" s="35"/>
      <c r="X323" s="35"/>
      <c r="Z323" s="35"/>
      <c r="AA323" s="35"/>
      <c r="AB323" s="35"/>
      <c r="AH323" s="35"/>
    </row>
    <row r="324" spans="2:34" x14ac:dyDescent="0.2">
      <c r="B324" s="35"/>
      <c r="C324" s="35"/>
      <c r="D324" s="36"/>
      <c r="E324" s="35"/>
      <c r="F324" s="36"/>
      <c r="G324" s="36"/>
      <c r="H324" s="36"/>
      <c r="I324" s="36"/>
      <c r="J324" s="35"/>
      <c r="K324" s="35"/>
      <c r="L324" s="35"/>
      <c r="M324" s="35"/>
      <c r="N324" s="35"/>
      <c r="O324" s="35"/>
      <c r="P324" s="35"/>
      <c r="Q324" s="35"/>
      <c r="R324" s="35"/>
      <c r="S324" s="35"/>
      <c r="T324" s="35"/>
      <c r="U324" s="35"/>
      <c r="V324" s="35"/>
      <c r="W324" s="35"/>
      <c r="X324" s="35"/>
      <c r="Z324" s="35"/>
      <c r="AA324" s="35"/>
      <c r="AB324" s="35"/>
      <c r="AH324" s="35"/>
    </row>
    <row r="325" spans="2:34" x14ac:dyDescent="0.2">
      <c r="B325" s="35"/>
      <c r="C325" s="35"/>
      <c r="D325" s="36"/>
      <c r="E325" s="35"/>
      <c r="F325" s="36"/>
      <c r="G325" s="36"/>
      <c r="H325" s="36"/>
      <c r="I325" s="36"/>
      <c r="J325" s="35"/>
      <c r="K325" s="35"/>
      <c r="L325" s="35"/>
      <c r="M325" s="35"/>
      <c r="N325" s="35"/>
      <c r="O325" s="35"/>
      <c r="P325" s="35"/>
      <c r="Q325" s="35"/>
      <c r="R325" s="35"/>
      <c r="S325" s="35"/>
      <c r="T325" s="35"/>
      <c r="U325" s="35"/>
      <c r="V325" s="35"/>
      <c r="W325" s="35"/>
      <c r="X325" s="35"/>
      <c r="Z325" s="35"/>
      <c r="AA325" s="35"/>
      <c r="AB325" s="35"/>
      <c r="AH325" s="35"/>
    </row>
    <row r="326" spans="2:34" x14ac:dyDescent="0.2">
      <c r="B326" s="35"/>
      <c r="C326" s="35"/>
      <c r="D326" s="36"/>
      <c r="E326" s="35"/>
      <c r="F326" s="36"/>
      <c r="G326" s="36"/>
      <c r="H326" s="36"/>
      <c r="I326" s="36"/>
      <c r="J326" s="35"/>
      <c r="K326" s="35"/>
      <c r="L326" s="35"/>
      <c r="M326" s="35"/>
      <c r="N326" s="35"/>
      <c r="O326" s="35"/>
      <c r="P326" s="35"/>
      <c r="Q326" s="35"/>
      <c r="R326" s="35"/>
      <c r="S326" s="35"/>
      <c r="T326" s="35"/>
      <c r="U326" s="35"/>
      <c r="V326" s="35"/>
      <c r="W326" s="35"/>
      <c r="X326" s="35"/>
      <c r="Z326" s="35"/>
      <c r="AA326" s="35"/>
      <c r="AB326" s="35"/>
      <c r="AH326" s="35"/>
    </row>
    <row r="327" spans="2:34" x14ac:dyDescent="0.2">
      <c r="B327" s="35"/>
      <c r="C327" s="35"/>
      <c r="D327" s="36"/>
      <c r="E327" s="35"/>
      <c r="F327" s="36"/>
      <c r="G327" s="36"/>
      <c r="H327" s="36"/>
      <c r="I327" s="36"/>
      <c r="J327" s="35"/>
      <c r="K327" s="35"/>
      <c r="L327" s="35"/>
      <c r="M327" s="35"/>
      <c r="N327" s="35"/>
      <c r="O327" s="35"/>
      <c r="P327" s="35"/>
      <c r="Q327" s="35"/>
      <c r="R327" s="35"/>
      <c r="S327" s="35"/>
      <c r="T327" s="35"/>
      <c r="U327" s="35"/>
      <c r="V327" s="35"/>
      <c r="W327" s="35"/>
      <c r="X327" s="35"/>
      <c r="Z327" s="35"/>
      <c r="AA327" s="35"/>
      <c r="AB327" s="35"/>
      <c r="AH327" s="35"/>
    </row>
    <row r="328" spans="2:34" x14ac:dyDescent="0.2">
      <c r="B328" s="35"/>
      <c r="C328" s="35"/>
      <c r="D328" s="36"/>
      <c r="E328" s="35"/>
      <c r="F328" s="36"/>
      <c r="G328" s="36"/>
      <c r="H328" s="36"/>
      <c r="I328" s="36"/>
      <c r="J328" s="35"/>
      <c r="K328" s="35"/>
      <c r="L328" s="35"/>
      <c r="M328" s="35"/>
      <c r="N328" s="35"/>
      <c r="O328" s="35"/>
      <c r="P328" s="35"/>
      <c r="Q328" s="35"/>
      <c r="R328" s="35"/>
      <c r="S328" s="35"/>
      <c r="T328" s="35"/>
      <c r="U328" s="35"/>
      <c r="V328" s="35"/>
      <c r="W328" s="35"/>
      <c r="X328" s="35"/>
      <c r="Z328" s="35"/>
      <c r="AA328" s="35"/>
      <c r="AB328" s="35"/>
      <c r="AH328" s="35"/>
    </row>
    <row r="329" spans="2:34" x14ac:dyDescent="0.2">
      <c r="B329" s="35"/>
      <c r="C329" s="35"/>
      <c r="D329" s="36"/>
      <c r="E329" s="35"/>
      <c r="F329" s="36"/>
      <c r="G329" s="36"/>
      <c r="H329" s="36"/>
      <c r="I329" s="36"/>
      <c r="J329" s="35"/>
      <c r="K329" s="35"/>
      <c r="L329" s="35"/>
      <c r="M329" s="35"/>
      <c r="N329" s="35"/>
      <c r="O329" s="35"/>
      <c r="P329" s="35"/>
      <c r="Q329" s="35"/>
      <c r="R329" s="35"/>
      <c r="S329" s="35"/>
      <c r="T329" s="35"/>
      <c r="U329" s="35"/>
      <c r="V329" s="35"/>
      <c r="W329" s="35"/>
      <c r="X329" s="35"/>
      <c r="Z329" s="35"/>
      <c r="AA329" s="35"/>
      <c r="AB329" s="35"/>
      <c r="AH329" s="35"/>
    </row>
    <row r="330" spans="2:34" x14ac:dyDescent="0.2">
      <c r="B330" s="35"/>
      <c r="C330" s="35"/>
      <c r="D330" s="36"/>
      <c r="E330" s="35"/>
      <c r="F330" s="36"/>
      <c r="G330" s="36"/>
      <c r="H330" s="36"/>
      <c r="I330" s="36"/>
      <c r="J330" s="35"/>
      <c r="K330" s="35"/>
      <c r="L330" s="35"/>
      <c r="M330" s="35"/>
      <c r="N330" s="35"/>
      <c r="O330" s="35"/>
      <c r="P330" s="35"/>
      <c r="Q330" s="35"/>
      <c r="R330" s="35"/>
      <c r="S330" s="35"/>
      <c r="T330" s="35"/>
      <c r="U330" s="35"/>
      <c r="V330" s="35"/>
      <c r="W330" s="35"/>
      <c r="X330" s="35"/>
      <c r="Z330" s="35"/>
      <c r="AA330" s="35"/>
      <c r="AB330" s="35"/>
      <c r="AH330" s="35"/>
    </row>
    <row r="331" spans="2:34" x14ac:dyDescent="0.2">
      <c r="B331" s="35"/>
      <c r="C331" s="35"/>
      <c r="D331" s="36"/>
      <c r="E331" s="35"/>
      <c r="F331" s="36"/>
      <c r="G331" s="36"/>
      <c r="H331" s="36"/>
      <c r="I331" s="36"/>
      <c r="J331" s="35"/>
      <c r="K331" s="35"/>
      <c r="L331" s="35"/>
      <c r="M331" s="35"/>
      <c r="N331" s="35"/>
      <c r="O331" s="35"/>
      <c r="P331" s="35"/>
      <c r="Q331" s="35"/>
      <c r="R331" s="35"/>
      <c r="S331" s="35"/>
      <c r="T331" s="35"/>
      <c r="U331" s="35"/>
      <c r="V331" s="35"/>
      <c r="W331" s="35"/>
      <c r="X331" s="35"/>
      <c r="Z331" s="35"/>
      <c r="AA331" s="35"/>
      <c r="AB331" s="35"/>
      <c r="AH331" s="35"/>
    </row>
    <row r="332" spans="2:34" x14ac:dyDescent="0.2">
      <c r="B332" s="35"/>
      <c r="C332" s="35"/>
      <c r="D332" s="36"/>
      <c r="E332" s="35"/>
      <c r="F332" s="36"/>
      <c r="G332" s="36"/>
      <c r="H332" s="36"/>
      <c r="I332" s="36"/>
      <c r="J332" s="35"/>
      <c r="K332" s="35"/>
      <c r="L332" s="35"/>
      <c r="M332" s="35"/>
      <c r="N332" s="35"/>
      <c r="O332" s="35"/>
      <c r="P332" s="35"/>
      <c r="Q332" s="35"/>
      <c r="R332" s="35"/>
      <c r="S332" s="35"/>
      <c r="T332" s="35"/>
      <c r="U332" s="35"/>
      <c r="V332" s="35"/>
      <c r="W332" s="35"/>
      <c r="X332" s="35"/>
      <c r="Z332" s="35"/>
      <c r="AA332" s="35"/>
      <c r="AB332" s="35"/>
      <c r="AH332" s="35"/>
    </row>
    <row r="333" spans="2:34" x14ac:dyDescent="0.2">
      <c r="B333" s="35"/>
      <c r="C333" s="35"/>
      <c r="D333" s="36"/>
      <c r="E333" s="35"/>
      <c r="F333" s="36"/>
      <c r="G333" s="36"/>
      <c r="H333" s="36"/>
      <c r="I333" s="36"/>
      <c r="J333" s="35"/>
      <c r="K333" s="35"/>
      <c r="L333" s="35"/>
      <c r="M333" s="35"/>
      <c r="N333" s="35"/>
      <c r="O333" s="35"/>
      <c r="P333" s="35"/>
      <c r="Q333" s="35"/>
      <c r="R333" s="35"/>
      <c r="S333" s="35"/>
      <c r="T333" s="35"/>
      <c r="U333" s="35"/>
      <c r="V333" s="35"/>
      <c r="W333" s="35"/>
      <c r="X333" s="35"/>
      <c r="Z333" s="35"/>
      <c r="AA333" s="35"/>
      <c r="AB333" s="35"/>
      <c r="AH333" s="35"/>
    </row>
    <row r="334" spans="2:34" x14ac:dyDescent="0.2">
      <c r="B334" s="35"/>
      <c r="C334" s="35"/>
      <c r="D334" s="36"/>
      <c r="E334" s="35"/>
      <c r="F334" s="36"/>
      <c r="G334" s="36"/>
      <c r="H334" s="36"/>
      <c r="I334" s="36"/>
      <c r="J334" s="35"/>
      <c r="K334" s="35"/>
      <c r="L334" s="35"/>
      <c r="M334" s="35"/>
      <c r="N334" s="35"/>
      <c r="O334" s="35"/>
      <c r="P334" s="35"/>
      <c r="Q334" s="35"/>
      <c r="R334" s="35"/>
      <c r="S334" s="35"/>
      <c r="T334" s="35"/>
      <c r="U334" s="35"/>
      <c r="V334" s="35"/>
      <c r="W334" s="35"/>
      <c r="X334" s="35"/>
      <c r="Z334" s="35"/>
      <c r="AA334" s="35"/>
      <c r="AB334" s="35"/>
      <c r="AH334" s="35"/>
    </row>
    <row r="335" spans="2:34" x14ac:dyDescent="0.2">
      <c r="B335" s="35"/>
      <c r="C335" s="35"/>
      <c r="D335" s="36"/>
      <c r="E335" s="35"/>
      <c r="F335" s="36"/>
      <c r="G335" s="36"/>
      <c r="H335" s="36"/>
      <c r="I335" s="36"/>
      <c r="J335" s="35"/>
      <c r="K335" s="35"/>
      <c r="L335" s="35"/>
      <c r="M335" s="35"/>
      <c r="N335" s="35"/>
      <c r="O335" s="35"/>
      <c r="P335" s="35"/>
      <c r="Q335" s="35"/>
      <c r="R335" s="35"/>
      <c r="S335" s="35"/>
      <c r="T335" s="35"/>
      <c r="U335" s="35"/>
      <c r="V335" s="35"/>
      <c r="W335" s="35"/>
      <c r="X335" s="35"/>
      <c r="Z335" s="35"/>
      <c r="AA335" s="35"/>
      <c r="AB335" s="35"/>
      <c r="AH335" s="35"/>
    </row>
    <row r="336" spans="2:34" x14ac:dyDescent="0.2">
      <c r="B336" s="35"/>
      <c r="C336" s="35"/>
      <c r="D336" s="36"/>
      <c r="E336" s="35"/>
      <c r="F336" s="36"/>
      <c r="G336" s="36"/>
      <c r="H336" s="36"/>
      <c r="I336" s="36"/>
      <c r="J336" s="35"/>
      <c r="K336" s="35"/>
      <c r="L336" s="35"/>
      <c r="M336" s="35"/>
      <c r="N336" s="35"/>
      <c r="O336" s="35"/>
      <c r="P336" s="35"/>
      <c r="Q336" s="35"/>
      <c r="R336" s="35"/>
      <c r="S336" s="35"/>
      <c r="T336" s="35"/>
      <c r="U336" s="35"/>
      <c r="V336" s="35"/>
      <c r="W336" s="35"/>
      <c r="X336" s="35"/>
      <c r="Z336" s="35"/>
      <c r="AA336" s="35"/>
      <c r="AB336" s="35"/>
      <c r="AH336" s="35"/>
    </row>
    <row r="337" spans="2:34" x14ac:dyDescent="0.2">
      <c r="B337" s="35"/>
      <c r="C337" s="35"/>
      <c r="D337" s="36"/>
      <c r="E337" s="35"/>
      <c r="F337" s="36"/>
      <c r="G337" s="36"/>
      <c r="H337" s="36"/>
      <c r="I337" s="36"/>
      <c r="J337" s="35"/>
      <c r="K337" s="35"/>
      <c r="L337" s="35"/>
      <c r="M337" s="35"/>
      <c r="N337" s="35"/>
      <c r="O337" s="35"/>
      <c r="P337" s="35"/>
      <c r="Q337" s="35"/>
      <c r="R337" s="35"/>
      <c r="S337" s="35"/>
      <c r="T337" s="35"/>
      <c r="U337" s="35"/>
      <c r="V337" s="35"/>
      <c r="W337" s="35"/>
      <c r="X337" s="35"/>
      <c r="Z337" s="35"/>
      <c r="AA337" s="35"/>
      <c r="AB337" s="35"/>
      <c r="AH337" s="35"/>
    </row>
    <row r="338" spans="2:34" x14ac:dyDescent="0.2">
      <c r="B338" s="35"/>
      <c r="C338" s="35"/>
      <c r="D338" s="36"/>
      <c r="E338" s="35"/>
      <c r="F338" s="36"/>
      <c r="G338" s="36"/>
      <c r="H338" s="36"/>
      <c r="I338" s="36"/>
      <c r="J338" s="35"/>
      <c r="K338" s="35"/>
      <c r="L338" s="35"/>
      <c r="M338" s="35"/>
      <c r="N338" s="35"/>
      <c r="O338" s="35"/>
      <c r="P338" s="35"/>
      <c r="Q338" s="35"/>
      <c r="R338" s="35"/>
      <c r="S338" s="35"/>
      <c r="T338" s="35"/>
      <c r="U338" s="35"/>
      <c r="V338" s="35"/>
      <c r="W338" s="35"/>
      <c r="X338" s="35"/>
      <c r="Z338" s="35"/>
      <c r="AA338" s="35"/>
      <c r="AB338" s="35"/>
      <c r="AH338" s="35"/>
    </row>
    <row r="339" spans="2:34" x14ac:dyDescent="0.2">
      <c r="B339" s="35"/>
      <c r="C339" s="35"/>
      <c r="D339" s="36"/>
      <c r="E339" s="35"/>
      <c r="F339" s="36"/>
      <c r="G339" s="36"/>
      <c r="H339" s="36"/>
      <c r="I339" s="36"/>
      <c r="J339" s="35"/>
      <c r="K339" s="35"/>
      <c r="L339" s="35"/>
      <c r="M339" s="35"/>
      <c r="N339" s="35"/>
      <c r="O339" s="35"/>
      <c r="P339" s="35"/>
      <c r="Q339" s="35"/>
      <c r="R339" s="35"/>
      <c r="S339" s="35"/>
      <c r="T339" s="35"/>
      <c r="U339" s="35"/>
      <c r="V339" s="35"/>
      <c r="W339" s="35"/>
      <c r="X339" s="35"/>
      <c r="Z339" s="35"/>
      <c r="AA339" s="35"/>
      <c r="AB339" s="35"/>
      <c r="AH339" s="35"/>
    </row>
    <row r="340" spans="2:34" x14ac:dyDescent="0.2">
      <c r="B340" s="35"/>
      <c r="C340" s="35"/>
      <c r="D340" s="36"/>
      <c r="E340" s="35"/>
      <c r="F340" s="36"/>
      <c r="G340" s="36"/>
      <c r="H340" s="36"/>
      <c r="I340" s="36"/>
      <c r="J340" s="35"/>
      <c r="K340" s="35"/>
      <c r="L340" s="35"/>
      <c r="M340" s="35"/>
      <c r="N340" s="35"/>
      <c r="O340" s="35"/>
      <c r="P340" s="35"/>
      <c r="Q340" s="35"/>
      <c r="R340" s="35"/>
      <c r="S340" s="35"/>
      <c r="T340" s="35"/>
      <c r="U340" s="35"/>
      <c r="V340" s="35"/>
      <c r="W340" s="35"/>
      <c r="X340" s="35"/>
      <c r="Z340" s="35"/>
      <c r="AA340" s="35"/>
      <c r="AB340" s="35"/>
      <c r="AH340" s="35"/>
    </row>
    <row r="341" spans="2:34" x14ac:dyDescent="0.2">
      <c r="B341" s="35"/>
      <c r="C341" s="35"/>
      <c r="D341" s="36"/>
      <c r="E341" s="35"/>
      <c r="F341" s="36"/>
      <c r="G341" s="36"/>
      <c r="H341" s="36"/>
      <c r="I341" s="36"/>
      <c r="J341" s="35"/>
      <c r="K341" s="35"/>
      <c r="L341" s="35"/>
      <c r="M341" s="35"/>
      <c r="N341" s="35"/>
      <c r="O341" s="35"/>
      <c r="P341" s="35"/>
      <c r="Q341" s="35"/>
      <c r="R341" s="35"/>
      <c r="S341" s="35"/>
      <c r="T341" s="35"/>
      <c r="U341" s="35"/>
      <c r="V341" s="35"/>
      <c r="W341" s="35"/>
      <c r="X341" s="35"/>
      <c r="Z341" s="35"/>
      <c r="AA341" s="35"/>
      <c r="AB341" s="35"/>
      <c r="AH341" s="35"/>
    </row>
    <row r="342" spans="2:34" x14ac:dyDescent="0.2">
      <c r="B342" s="35"/>
      <c r="C342" s="35"/>
      <c r="D342" s="36"/>
      <c r="E342" s="35"/>
      <c r="F342" s="36"/>
      <c r="G342" s="36"/>
      <c r="H342" s="36"/>
      <c r="I342" s="36"/>
      <c r="J342" s="35"/>
      <c r="K342" s="35"/>
      <c r="L342" s="35"/>
      <c r="M342" s="35"/>
      <c r="N342" s="35"/>
      <c r="O342" s="35"/>
      <c r="P342" s="35"/>
      <c r="Q342" s="35"/>
      <c r="R342" s="35"/>
      <c r="S342" s="35"/>
      <c r="T342" s="35"/>
      <c r="U342" s="35"/>
      <c r="V342" s="35"/>
      <c r="W342" s="35"/>
      <c r="X342" s="35"/>
      <c r="Z342" s="35"/>
      <c r="AA342" s="35"/>
      <c r="AB342" s="35"/>
      <c r="AH342" s="35"/>
    </row>
    <row r="343" spans="2:34" x14ac:dyDescent="0.2">
      <c r="B343" s="35"/>
      <c r="C343" s="35"/>
      <c r="D343" s="36"/>
      <c r="E343" s="35"/>
      <c r="F343" s="36"/>
      <c r="G343" s="36"/>
      <c r="H343" s="36"/>
      <c r="I343" s="36"/>
      <c r="J343" s="35"/>
      <c r="K343" s="35"/>
      <c r="L343" s="35"/>
      <c r="M343" s="35"/>
      <c r="N343" s="35"/>
      <c r="O343" s="35"/>
      <c r="P343" s="35"/>
      <c r="Q343" s="35"/>
      <c r="R343" s="35"/>
      <c r="S343" s="35"/>
      <c r="T343" s="35"/>
      <c r="U343" s="35"/>
      <c r="V343" s="35"/>
      <c r="W343" s="35"/>
      <c r="X343" s="35"/>
      <c r="Z343" s="35"/>
      <c r="AA343" s="35"/>
      <c r="AB343" s="35"/>
      <c r="AH343" s="35"/>
    </row>
    <row r="344" spans="2:34" x14ac:dyDescent="0.2">
      <c r="B344" s="35"/>
      <c r="C344" s="35"/>
      <c r="D344" s="36"/>
      <c r="E344" s="35"/>
      <c r="F344" s="36"/>
      <c r="G344" s="36"/>
      <c r="H344" s="36"/>
      <c r="I344" s="36"/>
      <c r="J344" s="35"/>
      <c r="K344" s="35"/>
      <c r="L344" s="35"/>
      <c r="M344" s="35"/>
      <c r="N344" s="35"/>
      <c r="O344" s="35"/>
      <c r="P344" s="35"/>
      <c r="Q344" s="35"/>
      <c r="R344" s="35"/>
      <c r="S344" s="35"/>
      <c r="T344" s="35"/>
      <c r="U344" s="35"/>
      <c r="V344" s="35"/>
      <c r="W344" s="35"/>
      <c r="X344" s="35"/>
      <c r="Z344" s="35"/>
      <c r="AA344" s="35"/>
      <c r="AB344" s="35"/>
      <c r="AH344" s="35"/>
    </row>
    <row r="345" spans="2:34" x14ac:dyDescent="0.2">
      <c r="B345" s="35"/>
      <c r="C345" s="35"/>
      <c r="D345" s="36"/>
      <c r="E345" s="35"/>
      <c r="F345" s="36"/>
      <c r="G345" s="36"/>
      <c r="H345" s="36"/>
      <c r="I345" s="36"/>
      <c r="J345" s="35"/>
      <c r="K345" s="35"/>
      <c r="L345" s="35"/>
      <c r="M345" s="35"/>
      <c r="N345" s="35"/>
      <c r="O345" s="35"/>
      <c r="P345" s="35"/>
      <c r="Q345" s="35"/>
      <c r="R345" s="35"/>
      <c r="S345" s="35"/>
      <c r="T345" s="35"/>
      <c r="U345" s="35"/>
      <c r="V345" s="35"/>
      <c r="W345" s="35"/>
      <c r="X345" s="35"/>
      <c r="Z345" s="35"/>
      <c r="AA345" s="35"/>
      <c r="AB345" s="35"/>
      <c r="AH345" s="35"/>
    </row>
    <row r="346" spans="2:34" x14ac:dyDescent="0.2">
      <c r="B346" s="35"/>
      <c r="C346" s="35"/>
      <c r="D346" s="36"/>
      <c r="E346" s="35"/>
      <c r="F346" s="36"/>
      <c r="G346" s="36"/>
      <c r="H346" s="36"/>
      <c r="I346" s="36"/>
      <c r="J346" s="35"/>
      <c r="K346" s="35"/>
      <c r="L346" s="35"/>
      <c r="M346" s="35"/>
      <c r="N346" s="35"/>
      <c r="O346" s="35"/>
      <c r="P346" s="35"/>
      <c r="Q346" s="35"/>
      <c r="R346" s="35"/>
      <c r="S346" s="35"/>
      <c r="T346" s="35"/>
      <c r="U346" s="35"/>
      <c r="V346" s="35"/>
      <c r="W346" s="35"/>
      <c r="X346" s="35"/>
      <c r="Z346" s="35"/>
      <c r="AA346" s="35"/>
      <c r="AB346" s="35"/>
      <c r="AH346" s="35"/>
    </row>
    <row r="347" spans="2:34" x14ac:dyDescent="0.2">
      <c r="B347" s="35"/>
      <c r="C347" s="35"/>
      <c r="D347" s="36"/>
      <c r="E347" s="35"/>
      <c r="F347" s="36"/>
      <c r="G347" s="36"/>
      <c r="H347" s="36"/>
      <c r="I347" s="36"/>
      <c r="J347" s="35"/>
      <c r="K347" s="35"/>
      <c r="L347" s="35"/>
      <c r="M347" s="35"/>
      <c r="N347" s="35"/>
      <c r="O347" s="35"/>
      <c r="P347" s="35"/>
      <c r="Q347" s="35"/>
      <c r="R347" s="35"/>
      <c r="S347" s="35"/>
      <c r="T347" s="35"/>
      <c r="U347" s="35"/>
      <c r="V347" s="35"/>
      <c r="W347" s="35"/>
      <c r="X347" s="35"/>
      <c r="Z347" s="35"/>
      <c r="AA347" s="35"/>
      <c r="AB347" s="35"/>
      <c r="AH347" s="35"/>
    </row>
    <row r="348" spans="2:34" x14ac:dyDescent="0.2">
      <c r="B348" s="35"/>
      <c r="C348" s="35"/>
      <c r="D348" s="36"/>
      <c r="E348" s="35"/>
      <c r="F348" s="36"/>
      <c r="G348" s="36"/>
      <c r="H348" s="36"/>
      <c r="I348" s="36"/>
      <c r="J348" s="35"/>
      <c r="K348" s="35"/>
      <c r="L348" s="35"/>
      <c r="M348" s="35"/>
      <c r="N348" s="35"/>
      <c r="O348" s="35"/>
      <c r="P348" s="35"/>
      <c r="Q348" s="35"/>
      <c r="R348" s="35"/>
      <c r="S348" s="35"/>
      <c r="T348" s="35"/>
      <c r="U348" s="35"/>
      <c r="V348" s="35"/>
      <c r="W348" s="35"/>
      <c r="X348" s="35"/>
      <c r="Z348" s="35"/>
      <c r="AA348" s="35"/>
      <c r="AB348" s="35"/>
      <c r="AH348" s="35"/>
    </row>
    <row r="349" spans="2:34" x14ac:dyDescent="0.2">
      <c r="B349" s="35"/>
      <c r="C349" s="35"/>
      <c r="D349" s="36"/>
      <c r="E349" s="35"/>
      <c r="F349" s="36"/>
      <c r="G349" s="36"/>
      <c r="H349" s="36"/>
      <c r="I349" s="36"/>
      <c r="J349" s="35"/>
      <c r="K349" s="35"/>
      <c r="L349" s="35"/>
      <c r="M349" s="35"/>
      <c r="N349" s="35"/>
      <c r="O349" s="35"/>
      <c r="P349" s="35"/>
      <c r="Q349" s="35"/>
      <c r="R349" s="35"/>
      <c r="S349" s="35"/>
      <c r="T349" s="35"/>
      <c r="U349" s="35"/>
      <c r="V349" s="35"/>
      <c r="W349" s="35"/>
      <c r="X349" s="35"/>
      <c r="Z349" s="35"/>
      <c r="AA349" s="35"/>
      <c r="AB349" s="35"/>
      <c r="AH349" s="35"/>
    </row>
    <row r="350" spans="2:34" x14ac:dyDescent="0.2">
      <c r="B350" s="35"/>
      <c r="C350" s="35"/>
      <c r="D350" s="36"/>
      <c r="E350" s="35"/>
      <c r="F350" s="36"/>
      <c r="G350" s="36"/>
      <c r="H350" s="36"/>
      <c r="I350" s="36"/>
      <c r="J350" s="35"/>
      <c r="K350" s="35"/>
      <c r="L350" s="35"/>
      <c r="M350" s="35"/>
      <c r="N350" s="35"/>
      <c r="O350" s="35"/>
      <c r="P350" s="35"/>
      <c r="Q350" s="35"/>
      <c r="R350" s="35"/>
      <c r="S350" s="35"/>
      <c r="T350" s="35"/>
      <c r="U350" s="35"/>
      <c r="V350" s="35"/>
      <c r="W350" s="35"/>
      <c r="X350" s="35"/>
      <c r="Z350" s="35"/>
      <c r="AA350" s="35"/>
      <c r="AB350" s="35"/>
      <c r="AH350" s="35"/>
    </row>
    <row r="351" spans="2:34" x14ac:dyDescent="0.2">
      <c r="B351" s="35"/>
      <c r="C351" s="35"/>
      <c r="D351" s="36"/>
      <c r="E351" s="35"/>
      <c r="F351" s="36"/>
      <c r="G351" s="36"/>
      <c r="H351" s="36"/>
      <c r="I351" s="36"/>
      <c r="J351" s="35"/>
      <c r="K351" s="35"/>
      <c r="L351" s="35"/>
      <c r="M351" s="35"/>
      <c r="N351" s="35"/>
      <c r="O351" s="35"/>
      <c r="P351" s="35"/>
      <c r="Q351" s="35"/>
      <c r="R351" s="35"/>
      <c r="S351" s="35"/>
      <c r="T351" s="35"/>
      <c r="U351" s="35"/>
      <c r="V351" s="35"/>
      <c r="W351" s="35"/>
      <c r="X351" s="35"/>
      <c r="Z351" s="35"/>
      <c r="AA351" s="35"/>
      <c r="AB351" s="35"/>
      <c r="AH351" s="35"/>
    </row>
    <row r="352" spans="2:34" x14ac:dyDescent="0.2">
      <c r="B352" s="35"/>
      <c r="C352" s="35"/>
      <c r="D352" s="36"/>
      <c r="E352" s="35"/>
      <c r="F352" s="36"/>
      <c r="G352" s="36"/>
      <c r="H352" s="36"/>
      <c r="I352" s="36"/>
      <c r="J352" s="35"/>
      <c r="K352" s="35"/>
      <c r="L352" s="35"/>
      <c r="M352" s="35"/>
      <c r="N352" s="35"/>
      <c r="O352" s="35"/>
      <c r="P352" s="35"/>
      <c r="Q352" s="35"/>
      <c r="R352" s="35"/>
      <c r="S352" s="35"/>
      <c r="T352" s="35"/>
      <c r="U352" s="35"/>
      <c r="V352" s="35"/>
      <c r="W352" s="35"/>
      <c r="X352" s="35"/>
      <c r="Z352" s="35"/>
      <c r="AA352" s="35"/>
      <c r="AB352" s="35"/>
      <c r="AH352" s="35"/>
    </row>
    <row r="353" spans="2:34" x14ac:dyDescent="0.2">
      <c r="B353" s="35"/>
      <c r="C353" s="35"/>
      <c r="D353" s="36"/>
      <c r="E353" s="35"/>
      <c r="F353" s="36"/>
      <c r="G353" s="36"/>
      <c r="H353" s="36"/>
      <c r="I353" s="36"/>
      <c r="J353" s="35"/>
      <c r="K353" s="35"/>
      <c r="L353" s="35"/>
      <c r="M353" s="35"/>
      <c r="N353" s="35"/>
      <c r="O353" s="35"/>
      <c r="P353" s="35"/>
      <c r="Q353" s="35"/>
      <c r="R353" s="35"/>
      <c r="S353" s="35"/>
      <c r="T353" s="35"/>
      <c r="U353" s="35"/>
      <c r="V353" s="35"/>
      <c r="W353" s="35"/>
      <c r="X353" s="35"/>
      <c r="Z353" s="35"/>
      <c r="AA353" s="35"/>
      <c r="AB353" s="35"/>
      <c r="AH353" s="35"/>
    </row>
    <row r="354" spans="2:34" x14ac:dyDescent="0.2">
      <c r="B354" s="35"/>
      <c r="C354" s="35"/>
      <c r="D354" s="36"/>
      <c r="E354" s="35"/>
      <c r="F354" s="36"/>
      <c r="G354" s="36"/>
      <c r="H354" s="36"/>
      <c r="I354" s="36"/>
      <c r="J354" s="35"/>
      <c r="K354" s="35"/>
      <c r="L354" s="35"/>
      <c r="M354" s="35"/>
      <c r="N354" s="35"/>
      <c r="O354" s="35"/>
      <c r="P354" s="35"/>
      <c r="Q354" s="35"/>
      <c r="R354" s="35"/>
      <c r="S354" s="35"/>
      <c r="T354" s="35"/>
      <c r="U354" s="35"/>
      <c r="V354" s="35"/>
      <c r="W354" s="35"/>
      <c r="X354" s="35"/>
      <c r="Z354" s="35"/>
      <c r="AA354" s="35"/>
      <c r="AB354" s="35"/>
      <c r="AH354" s="35"/>
    </row>
    <row r="355" spans="2:34" x14ac:dyDescent="0.2">
      <c r="B355" s="35"/>
      <c r="C355" s="35"/>
      <c r="D355" s="36"/>
      <c r="E355" s="35"/>
      <c r="F355" s="36"/>
      <c r="G355" s="36"/>
      <c r="H355" s="36"/>
      <c r="I355" s="36"/>
      <c r="J355" s="35"/>
      <c r="K355" s="35"/>
      <c r="L355" s="35"/>
      <c r="M355" s="35"/>
      <c r="N355" s="35"/>
      <c r="O355" s="35"/>
      <c r="P355" s="35"/>
      <c r="Q355" s="35"/>
      <c r="R355" s="35"/>
      <c r="S355" s="35"/>
      <c r="T355" s="35"/>
      <c r="U355" s="35"/>
      <c r="V355" s="35"/>
      <c r="W355" s="35"/>
      <c r="X355" s="35"/>
      <c r="Z355" s="35"/>
      <c r="AA355" s="35"/>
      <c r="AB355" s="35"/>
      <c r="AH355" s="35"/>
    </row>
    <row r="356" spans="2:34" x14ac:dyDescent="0.2">
      <c r="B356" s="35"/>
      <c r="C356" s="35"/>
      <c r="D356" s="36"/>
      <c r="E356" s="35"/>
      <c r="F356" s="36"/>
      <c r="G356" s="36"/>
      <c r="H356" s="36"/>
      <c r="I356" s="36"/>
      <c r="J356" s="35"/>
      <c r="K356" s="35"/>
      <c r="L356" s="35"/>
      <c r="M356" s="35"/>
      <c r="N356" s="35"/>
      <c r="O356" s="35"/>
      <c r="P356" s="35"/>
      <c r="Q356" s="35"/>
      <c r="R356" s="35"/>
      <c r="S356" s="35"/>
      <c r="T356" s="35"/>
      <c r="U356" s="35"/>
      <c r="V356" s="35"/>
      <c r="W356" s="35"/>
      <c r="X356" s="35"/>
      <c r="Z356" s="35"/>
      <c r="AA356" s="35"/>
      <c r="AB356" s="35"/>
      <c r="AH356" s="35"/>
    </row>
    <row r="357" spans="2:34" x14ac:dyDescent="0.2">
      <c r="B357" s="35"/>
      <c r="C357" s="35"/>
      <c r="D357" s="36"/>
      <c r="E357" s="35"/>
      <c r="F357" s="36"/>
      <c r="G357" s="36"/>
      <c r="H357" s="36"/>
      <c r="I357" s="36"/>
      <c r="J357" s="35"/>
      <c r="K357" s="35"/>
      <c r="L357" s="35"/>
      <c r="M357" s="35"/>
      <c r="N357" s="35"/>
      <c r="O357" s="35"/>
      <c r="P357" s="35"/>
      <c r="Q357" s="35"/>
      <c r="R357" s="35"/>
      <c r="S357" s="35"/>
      <c r="T357" s="35"/>
      <c r="U357" s="35"/>
      <c r="V357" s="35"/>
      <c r="W357" s="35"/>
      <c r="X357" s="35"/>
      <c r="Z357" s="35"/>
      <c r="AA357" s="35"/>
      <c r="AB357" s="35"/>
      <c r="AH357" s="35"/>
    </row>
    <row r="358" spans="2:34" x14ac:dyDescent="0.2">
      <c r="B358" s="35"/>
      <c r="C358" s="35"/>
      <c r="D358" s="36"/>
      <c r="E358" s="35"/>
      <c r="F358" s="36"/>
      <c r="G358" s="36"/>
      <c r="H358" s="36"/>
      <c r="I358" s="36"/>
      <c r="J358" s="35"/>
      <c r="K358" s="35"/>
      <c r="L358" s="35"/>
      <c r="M358" s="35"/>
      <c r="N358" s="35"/>
      <c r="O358" s="35"/>
      <c r="P358" s="35"/>
      <c r="Q358" s="35"/>
      <c r="R358" s="35"/>
      <c r="S358" s="35"/>
      <c r="T358" s="35"/>
      <c r="U358" s="35"/>
      <c r="V358" s="35"/>
      <c r="W358" s="35"/>
      <c r="X358" s="35"/>
      <c r="Z358" s="35"/>
      <c r="AA358" s="35"/>
      <c r="AB358" s="35"/>
      <c r="AH358" s="35"/>
    </row>
    <row r="359" spans="2:34" x14ac:dyDescent="0.2">
      <c r="B359" s="35"/>
      <c r="C359" s="35"/>
      <c r="D359" s="36"/>
      <c r="E359" s="35"/>
      <c r="F359" s="36"/>
      <c r="G359" s="36"/>
      <c r="H359" s="36"/>
      <c r="I359" s="36"/>
      <c r="J359" s="35"/>
      <c r="K359" s="35"/>
      <c r="L359" s="35"/>
      <c r="M359" s="35"/>
      <c r="N359" s="35"/>
      <c r="O359" s="35"/>
      <c r="P359" s="35"/>
      <c r="Q359" s="35"/>
      <c r="R359" s="35"/>
      <c r="S359" s="35"/>
      <c r="T359" s="35"/>
      <c r="U359" s="35"/>
      <c r="V359" s="35"/>
      <c r="W359" s="35"/>
      <c r="X359" s="35"/>
      <c r="Z359" s="35"/>
      <c r="AA359" s="35"/>
      <c r="AB359" s="35"/>
      <c r="AH359" s="35"/>
    </row>
    <row r="360" spans="2:34" x14ac:dyDescent="0.2">
      <c r="B360" s="35"/>
      <c r="C360" s="35"/>
      <c r="D360" s="36"/>
      <c r="E360" s="35"/>
      <c r="F360" s="36"/>
      <c r="G360" s="36"/>
      <c r="H360" s="36"/>
      <c r="I360" s="36"/>
      <c r="J360" s="35"/>
      <c r="K360" s="35"/>
      <c r="L360" s="35"/>
      <c r="M360" s="35"/>
      <c r="N360" s="35"/>
      <c r="O360" s="35"/>
      <c r="P360" s="35"/>
      <c r="Q360" s="35"/>
      <c r="R360" s="35"/>
      <c r="S360" s="35"/>
      <c r="T360" s="35"/>
      <c r="U360" s="35"/>
      <c r="V360" s="35"/>
      <c r="W360" s="35"/>
      <c r="X360" s="35"/>
      <c r="Z360" s="35"/>
      <c r="AA360" s="35"/>
      <c r="AB360" s="35"/>
      <c r="AH360" s="35"/>
    </row>
    <row r="361" spans="2:34" x14ac:dyDescent="0.2">
      <c r="B361" s="35"/>
      <c r="C361" s="35"/>
      <c r="D361" s="36"/>
      <c r="E361" s="35"/>
      <c r="F361" s="36"/>
      <c r="G361" s="36"/>
      <c r="H361" s="36"/>
      <c r="I361" s="36"/>
      <c r="J361" s="35"/>
      <c r="K361" s="35"/>
      <c r="L361" s="35"/>
      <c r="M361" s="35"/>
      <c r="N361" s="35"/>
      <c r="O361" s="35"/>
      <c r="P361" s="35"/>
      <c r="Q361" s="35"/>
      <c r="R361" s="35"/>
      <c r="S361" s="35"/>
      <c r="T361" s="35"/>
      <c r="U361" s="35"/>
      <c r="V361" s="35"/>
      <c r="W361" s="35"/>
      <c r="X361" s="35"/>
      <c r="Z361" s="35"/>
      <c r="AA361" s="35"/>
      <c r="AB361" s="35"/>
      <c r="AH361" s="35"/>
    </row>
    <row r="362" spans="2:34" x14ac:dyDescent="0.2">
      <c r="B362" s="35"/>
      <c r="C362" s="35"/>
      <c r="D362" s="36"/>
      <c r="E362" s="35"/>
      <c r="F362" s="36"/>
      <c r="G362" s="36"/>
      <c r="H362" s="36"/>
      <c r="I362" s="36"/>
      <c r="J362" s="35"/>
      <c r="K362" s="35"/>
      <c r="L362" s="35"/>
      <c r="M362" s="35"/>
      <c r="N362" s="35"/>
      <c r="O362" s="35"/>
      <c r="P362" s="35"/>
      <c r="Q362" s="35"/>
      <c r="R362" s="35"/>
      <c r="S362" s="35"/>
      <c r="T362" s="35"/>
      <c r="U362" s="35"/>
      <c r="V362" s="35"/>
      <c r="W362" s="35"/>
      <c r="X362" s="35"/>
      <c r="Z362" s="35"/>
      <c r="AA362" s="35"/>
      <c r="AB362" s="35"/>
      <c r="AH362" s="35"/>
    </row>
    <row r="363" spans="2:34" x14ac:dyDescent="0.2">
      <c r="B363" s="35"/>
      <c r="C363" s="35"/>
      <c r="D363" s="36"/>
      <c r="E363" s="35"/>
      <c r="F363" s="36"/>
      <c r="G363" s="36"/>
      <c r="H363" s="36"/>
      <c r="I363" s="36"/>
      <c r="J363" s="35"/>
      <c r="K363" s="35"/>
      <c r="L363" s="35"/>
      <c r="M363" s="35"/>
      <c r="N363" s="35"/>
      <c r="O363" s="35"/>
      <c r="P363" s="35"/>
      <c r="Q363" s="35"/>
      <c r="R363" s="35"/>
      <c r="S363" s="35"/>
      <c r="T363" s="35"/>
      <c r="U363" s="35"/>
      <c r="V363" s="35"/>
      <c r="W363" s="35"/>
      <c r="X363" s="35"/>
      <c r="Z363" s="35"/>
      <c r="AA363" s="35"/>
      <c r="AB363" s="35"/>
      <c r="AH363" s="35"/>
    </row>
    <row r="364" spans="2:34" x14ac:dyDescent="0.2">
      <c r="B364" s="35"/>
      <c r="C364" s="35"/>
      <c r="D364" s="36"/>
      <c r="E364" s="35"/>
      <c r="F364" s="36"/>
      <c r="G364" s="36"/>
      <c r="H364" s="36"/>
      <c r="I364" s="36"/>
      <c r="J364" s="35"/>
      <c r="K364" s="35"/>
      <c r="L364" s="35"/>
      <c r="M364" s="35"/>
      <c r="N364" s="35"/>
      <c r="O364" s="35"/>
      <c r="P364" s="35"/>
      <c r="Q364" s="35"/>
      <c r="R364" s="35"/>
      <c r="S364" s="35"/>
      <c r="T364" s="35"/>
      <c r="U364" s="35"/>
      <c r="V364" s="35"/>
      <c r="W364" s="35"/>
      <c r="X364" s="35"/>
      <c r="Z364" s="35"/>
      <c r="AA364" s="35"/>
      <c r="AB364" s="35"/>
      <c r="AH364" s="35"/>
    </row>
    <row r="365" spans="2:34" x14ac:dyDescent="0.2">
      <c r="B365" s="35"/>
      <c r="C365" s="35"/>
      <c r="D365" s="36"/>
      <c r="E365" s="35"/>
      <c r="F365" s="36"/>
      <c r="G365" s="36"/>
      <c r="H365" s="36"/>
      <c r="I365" s="36"/>
      <c r="J365" s="35"/>
      <c r="K365" s="35"/>
      <c r="L365" s="35"/>
      <c r="M365" s="35"/>
      <c r="N365" s="35"/>
      <c r="O365" s="35"/>
      <c r="P365" s="35"/>
      <c r="Q365" s="35"/>
      <c r="R365" s="35"/>
      <c r="S365" s="35"/>
      <c r="T365" s="35"/>
      <c r="U365" s="35"/>
      <c r="V365" s="35"/>
      <c r="W365" s="35"/>
      <c r="X365" s="35"/>
      <c r="Z365" s="35"/>
      <c r="AA365" s="35"/>
      <c r="AB365" s="35"/>
      <c r="AH365" s="35"/>
    </row>
    <row r="366" spans="2:34" x14ac:dyDescent="0.2">
      <c r="B366" s="35"/>
      <c r="C366" s="35"/>
      <c r="D366" s="36"/>
      <c r="E366" s="35"/>
      <c r="F366" s="36"/>
      <c r="G366" s="36"/>
      <c r="H366" s="36"/>
      <c r="I366" s="36"/>
      <c r="J366" s="35"/>
      <c r="K366" s="35"/>
      <c r="L366" s="35"/>
      <c r="M366" s="35"/>
      <c r="N366" s="35"/>
      <c r="O366" s="35"/>
      <c r="P366" s="35"/>
      <c r="Q366" s="35"/>
      <c r="R366" s="35"/>
      <c r="S366" s="35"/>
      <c r="T366" s="35"/>
      <c r="U366" s="35"/>
      <c r="V366" s="35"/>
      <c r="W366" s="35"/>
      <c r="X366" s="35"/>
      <c r="Z366" s="35"/>
      <c r="AA366" s="35"/>
      <c r="AB366" s="35"/>
      <c r="AH366" s="35"/>
    </row>
    <row r="367" spans="2:34" x14ac:dyDescent="0.2">
      <c r="B367" s="35"/>
      <c r="C367" s="35"/>
      <c r="D367" s="36"/>
      <c r="E367" s="35"/>
      <c r="F367" s="36"/>
      <c r="G367" s="36"/>
      <c r="H367" s="36"/>
      <c r="I367" s="36"/>
      <c r="J367" s="35"/>
      <c r="K367" s="35"/>
      <c r="L367" s="35"/>
      <c r="M367" s="35"/>
      <c r="N367" s="35"/>
      <c r="O367" s="35"/>
      <c r="P367" s="35"/>
      <c r="Q367" s="35"/>
      <c r="R367" s="35"/>
      <c r="S367" s="35"/>
      <c r="T367" s="35"/>
      <c r="U367" s="35"/>
      <c r="V367" s="35"/>
      <c r="W367" s="35"/>
      <c r="X367" s="35"/>
      <c r="Z367" s="35"/>
      <c r="AA367" s="35"/>
      <c r="AB367" s="35"/>
      <c r="AH367" s="35"/>
    </row>
    <row r="368" spans="2:34" x14ac:dyDescent="0.2">
      <c r="B368" s="35"/>
      <c r="C368" s="35"/>
      <c r="D368" s="36"/>
      <c r="E368" s="35"/>
      <c r="F368" s="36"/>
      <c r="G368" s="36"/>
      <c r="H368" s="36"/>
      <c r="I368" s="36"/>
      <c r="J368" s="35"/>
      <c r="K368" s="35"/>
      <c r="L368" s="35"/>
      <c r="M368" s="35"/>
      <c r="N368" s="35"/>
      <c r="O368" s="35"/>
      <c r="P368" s="35"/>
      <c r="Q368" s="35"/>
      <c r="R368" s="35"/>
      <c r="S368" s="35"/>
      <c r="T368" s="35"/>
      <c r="U368" s="35"/>
      <c r="V368" s="35"/>
      <c r="W368" s="35"/>
      <c r="X368" s="35"/>
      <c r="Z368" s="35"/>
      <c r="AA368" s="35"/>
      <c r="AB368" s="35"/>
      <c r="AH368" s="35"/>
    </row>
    <row r="369" spans="2:34" x14ac:dyDescent="0.2">
      <c r="B369" s="35"/>
      <c r="C369" s="35"/>
      <c r="D369" s="36"/>
      <c r="E369" s="35"/>
      <c r="F369" s="36"/>
      <c r="G369" s="36"/>
      <c r="H369" s="36"/>
      <c r="I369" s="36"/>
      <c r="J369" s="35"/>
      <c r="K369" s="35"/>
      <c r="L369" s="35"/>
      <c r="M369" s="35"/>
      <c r="N369" s="35"/>
      <c r="O369" s="35"/>
      <c r="P369" s="35"/>
      <c r="Q369" s="35"/>
      <c r="R369" s="35"/>
      <c r="S369" s="35"/>
      <c r="T369" s="35"/>
      <c r="U369" s="35"/>
      <c r="V369" s="35"/>
      <c r="W369" s="35"/>
      <c r="X369" s="35"/>
      <c r="Z369" s="35"/>
      <c r="AA369" s="35"/>
      <c r="AB369" s="35"/>
      <c r="AH369" s="35"/>
    </row>
    <row r="370" spans="2:34" x14ac:dyDescent="0.2">
      <c r="B370" s="35"/>
      <c r="C370" s="35"/>
      <c r="D370" s="36"/>
      <c r="E370" s="35"/>
      <c r="F370" s="36"/>
      <c r="G370" s="36"/>
      <c r="H370" s="36"/>
      <c r="I370" s="36"/>
      <c r="J370" s="35"/>
      <c r="K370" s="35"/>
      <c r="L370" s="35"/>
      <c r="M370" s="35"/>
      <c r="N370" s="35"/>
      <c r="O370" s="35"/>
      <c r="P370" s="35"/>
      <c r="Q370" s="35"/>
      <c r="R370" s="35"/>
      <c r="S370" s="35"/>
      <c r="T370" s="35"/>
      <c r="U370" s="35"/>
      <c r="V370" s="35"/>
      <c r="W370" s="35"/>
      <c r="X370" s="35"/>
      <c r="Z370" s="35"/>
      <c r="AA370" s="35"/>
      <c r="AB370" s="35"/>
      <c r="AH370" s="35"/>
    </row>
    <row r="371" spans="2:34" x14ac:dyDescent="0.2">
      <c r="B371" s="35"/>
      <c r="C371" s="35"/>
      <c r="D371" s="36"/>
      <c r="E371" s="35"/>
      <c r="F371" s="36"/>
      <c r="G371" s="36"/>
      <c r="H371" s="36"/>
      <c r="I371" s="36"/>
      <c r="J371" s="35"/>
      <c r="K371" s="35"/>
      <c r="L371" s="35"/>
      <c r="M371" s="35"/>
      <c r="N371" s="35"/>
      <c r="O371" s="35"/>
      <c r="P371" s="35"/>
      <c r="Q371" s="35"/>
      <c r="R371" s="35"/>
      <c r="S371" s="35"/>
      <c r="T371" s="35"/>
      <c r="U371" s="35"/>
      <c r="V371" s="35"/>
      <c r="W371" s="35"/>
      <c r="X371" s="35"/>
      <c r="Z371" s="35"/>
      <c r="AA371" s="35"/>
      <c r="AB371" s="35"/>
      <c r="AH371" s="35"/>
    </row>
    <row r="372" spans="2:34" x14ac:dyDescent="0.2">
      <c r="B372" s="35"/>
      <c r="C372" s="35"/>
      <c r="D372" s="36"/>
      <c r="E372" s="35"/>
      <c r="F372" s="36"/>
      <c r="G372" s="36"/>
      <c r="H372" s="36"/>
      <c r="I372" s="36"/>
      <c r="J372" s="35"/>
      <c r="K372" s="35"/>
      <c r="L372" s="35"/>
      <c r="M372" s="35"/>
      <c r="N372" s="35"/>
      <c r="O372" s="35"/>
      <c r="P372" s="35"/>
      <c r="Q372" s="35"/>
      <c r="R372" s="35"/>
      <c r="S372" s="35"/>
      <c r="T372" s="35"/>
      <c r="U372" s="35"/>
      <c r="V372" s="35"/>
      <c r="W372" s="35"/>
      <c r="X372" s="35"/>
      <c r="Z372" s="35"/>
      <c r="AA372" s="35"/>
      <c r="AB372" s="35"/>
      <c r="AH372" s="35"/>
    </row>
    <row r="373" spans="2:34" x14ac:dyDescent="0.2">
      <c r="B373" s="35"/>
      <c r="C373" s="35"/>
      <c r="D373" s="36"/>
      <c r="E373" s="35"/>
      <c r="F373" s="36"/>
      <c r="G373" s="36"/>
      <c r="H373" s="36"/>
      <c r="I373" s="36"/>
      <c r="J373" s="35"/>
      <c r="K373" s="35"/>
      <c r="L373" s="35"/>
      <c r="M373" s="35"/>
      <c r="N373" s="35"/>
      <c r="O373" s="35"/>
      <c r="P373" s="35"/>
      <c r="Q373" s="35"/>
      <c r="R373" s="35"/>
      <c r="S373" s="35"/>
      <c r="T373" s="35"/>
      <c r="U373" s="35"/>
      <c r="V373" s="35"/>
      <c r="W373" s="35"/>
      <c r="X373" s="35"/>
      <c r="Z373" s="35"/>
      <c r="AA373" s="35"/>
      <c r="AB373" s="35"/>
      <c r="AH373" s="35"/>
    </row>
    <row r="374" spans="2:34" x14ac:dyDescent="0.2">
      <c r="B374" s="35"/>
      <c r="C374" s="35"/>
      <c r="D374" s="36"/>
      <c r="E374" s="35"/>
      <c r="F374" s="36"/>
      <c r="G374" s="36"/>
      <c r="H374" s="36"/>
      <c r="I374" s="36"/>
      <c r="J374" s="35"/>
      <c r="K374" s="35"/>
      <c r="L374" s="35"/>
      <c r="M374" s="35"/>
      <c r="N374" s="35"/>
      <c r="O374" s="35"/>
      <c r="P374" s="35"/>
      <c r="Q374" s="35"/>
      <c r="R374" s="35"/>
      <c r="S374" s="35"/>
      <c r="T374" s="35"/>
      <c r="U374" s="35"/>
      <c r="V374" s="35"/>
      <c r="W374" s="35"/>
      <c r="X374" s="35"/>
      <c r="Z374" s="35"/>
      <c r="AA374" s="35"/>
      <c r="AB374" s="35"/>
      <c r="AH374" s="35"/>
    </row>
    <row r="375" spans="2:34" x14ac:dyDescent="0.2">
      <c r="B375" s="35"/>
      <c r="C375" s="35"/>
      <c r="D375" s="36"/>
      <c r="E375" s="35"/>
      <c r="F375" s="36"/>
      <c r="G375" s="36"/>
      <c r="H375" s="36"/>
      <c r="I375" s="36"/>
      <c r="J375" s="35"/>
      <c r="K375" s="35"/>
      <c r="L375" s="35"/>
      <c r="M375" s="35"/>
      <c r="N375" s="35"/>
      <c r="O375" s="35"/>
      <c r="P375" s="35"/>
      <c r="Q375" s="35"/>
      <c r="R375" s="35"/>
      <c r="S375" s="35"/>
      <c r="T375" s="35"/>
      <c r="U375" s="35"/>
      <c r="V375" s="35"/>
      <c r="W375" s="35"/>
      <c r="X375" s="35"/>
      <c r="Z375" s="35"/>
      <c r="AA375" s="35"/>
      <c r="AB375" s="35"/>
      <c r="AH375" s="35"/>
    </row>
    <row r="376" spans="2:34" x14ac:dyDescent="0.2">
      <c r="B376" s="35"/>
      <c r="C376" s="35"/>
      <c r="D376" s="36"/>
      <c r="E376" s="35"/>
      <c r="F376" s="36"/>
      <c r="G376" s="36"/>
      <c r="H376" s="36"/>
      <c r="I376" s="36"/>
      <c r="J376" s="35"/>
      <c r="K376" s="35"/>
      <c r="L376" s="35"/>
      <c r="M376" s="35"/>
      <c r="N376" s="35"/>
      <c r="O376" s="35"/>
      <c r="P376" s="35"/>
      <c r="Q376" s="35"/>
      <c r="R376" s="35"/>
      <c r="S376" s="35"/>
      <c r="T376" s="35"/>
      <c r="U376" s="35"/>
      <c r="V376" s="35"/>
      <c r="W376" s="35"/>
      <c r="X376" s="35"/>
      <c r="Z376" s="35"/>
      <c r="AA376" s="35"/>
      <c r="AB376" s="35"/>
      <c r="AH376" s="35"/>
    </row>
    <row r="377" spans="2:34" x14ac:dyDescent="0.2">
      <c r="B377" s="35"/>
      <c r="C377" s="35"/>
      <c r="D377" s="36"/>
      <c r="E377" s="35"/>
      <c r="F377" s="36"/>
      <c r="G377" s="36"/>
      <c r="H377" s="36"/>
      <c r="I377" s="36"/>
      <c r="J377" s="35"/>
      <c r="K377" s="35"/>
      <c r="L377" s="35"/>
      <c r="M377" s="35"/>
      <c r="N377" s="35"/>
      <c r="O377" s="35"/>
      <c r="P377" s="35"/>
      <c r="Q377" s="35"/>
      <c r="R377" s="35"/>
      <c r="S377" s="35"/>
      <c r="T377" s="35"/>
      <c r="U377" s="35"/>
      <c r="V377" s="35"/>
      <c r="W377" s="35"/>
      <c r="X377" s="35"/>
      <c r="Z377" s="35"/>
      <c r="AA377" s="35"/>
      <c r="AB377" s="35"/>
      <c r="AH377" s="35"/>
    </row>
    <row r="378" spans="2:34" x14ac:dyDescent="0.2">
      <c r="B378" s="35"/>
      <c r="C378" s="35"/>
      <c r="D378" s="36"/>
      <c r="E378" s="35"/>
      <c r="F378" s="36"/>
      <c r="G378" s="36"/>
      <c r="H378" s="36"/>
      <c r="I378" s="36"/>
      <c r="J378" s="35"/>
      <c r="K378" s="35"/>
      <c r="L378" s="35"/>
      <c r="M378" s="35"/>
      <c r="N378" s="35"/>
      <c r="O378" s="35"/>
      <c r="P378" s="35"/>
      <c r="Q378" s="35"/>
      <c r="R378" s="35"/>
      <c r="S378" s="35"/>
      <c r="T378" s="35"/>
      <c r="U378" s="35"/>
      <c r="V378" s="35"/>
      <c r="W378" s="35"/>
      <c r="X378" s="35"/>
      <c r="Z378" s="35"/>
      <c r="AA378" s="35"/>
      <c r="AB378" s="35"/>
      <c r="AH378" s="35"/>
    </row>
    <row r="379" spans="2:34" x14ac:dyDescent="0.2">
      <c r="B379" s="35"/>
      <c r="C379" s="35"/>
      <c r="D379" s="36"/>
      <c r="E379" s="35"/>
      <c r="F379" s="36"/>
      <c r="G379" s="36"/>
      <c r="H379" s="36"/>
      <c r="I379" s="36"/>
      <c r="J379" s="35"/>
      <c r="K379" s="35"/>
      <c r="L379" s="35"/>
      <c r="M379" s="35"/>
      <c r="N379" s="35"/>
      <c r="O379" s="35"/>
      <c r="P379" s="35"/>
      <c r="Q379" s="35"/>
      <c r="R379" s="35"/>
      <c r="S379" s="35"/>
      <c r="T379" s="35"/>
      <c r="U379" s="35"/>
      <c r="V379" s="35"/>
      <c r="W379" s="35"/>
      <c r="X379" s="35"/>
      <c r="Z379" s="35"/>
      <c r="AA379" s="35"/>
      <c r="AB379" s="35"/>
      <c r="AH379" s="35"/>
    </row>
    <row r="380" spans="2:34" x14ac:dyDescent="0.2">
      <c r="B380" s="35"/>
      <c r="C380" s="35"/>
      <c r="D380" s="36"/>
      <c r="E380" s="35"/>
      <c r="F380" s="36"/>
      <c r="G380" s="36"/>
      <c r="H380" s="36"/>
      <c r="I380" s="36"/>
      <c r="J380" s="35"/>
      <c r="K380" s="35"/>
      <c r="L380" s="35"/>
      <c r="M380" s="35"/>
      <c r="N380" s="35"/>
      <c r="O380" s="35"/>
      <c r="P380" s="35"/>
      <c r="Q380" s="35"/>
      <c r="R380" s="35"/>
      <c r="S380" s="35"/>
      <c r="T380" s="35"/>
      <c r="U380" s="35"/>
      <c r="V380" s="35"/>
      <c r="W380" s="35"/>
      <c r="X380" s="35"/>
      <c r="Z380" s="35"/>
      <c r="AA380" s="35"/>
      <c r="AB380" s="35"/>
      <c r="AH380" s="35"/>
    </row>
    <row r="381" spans="2:34" x14ac:dyDescent="0.2">
      <c r="B381" s="35"/>
      <c r="C381" s="35"/>
      <c r="D381" s="36"/>
      <c r="E381" s="35"/>
      <c r="F381" s="36"/>
      <c r="G381" s="36"/>
      <c r="H381" s="36"/>
      <c r="I381" s="36"/>
      <c r="J381" s="35"/>
      <c r="K381" s="35"/>
      <c r="L381" s="35"/>
      <c r="M381" s="35"/>
      <c r="N381" s="35"/>
      <c r="O381" s="35"/>
      <c r="P381" s="35"/>
      <c r="Q381" s="35"/>
      <c r="R381" s="35"/>
      <c r="S381" s="35"/>
      <c r="T381" s="35"/>
      <c r="U381" s="35"/>
      <c r="V381" s="35"/>
      <c r="W381" s="35"/>
      <c r="X381" s="35"/>
      <c r="Z381" s="35"/>
      <c r="AA381" s="35"/>
      <c r="AB381" s="35"/>
      <c r="AH381" s="35"/>
    </row>
    <row r="382" spans="2:34" x14ac:dyDescent="0.2">
      <c r="B382" s="35"/>
      <c r="C382" s="35"/>
      <c r="D382" s="36"/>
      <c r="E382" s="35"/>
      <c r="F382" s="36"/>
      <c r="G382" s="36"/>
      <c r="H382" s="36"/>
      <c r="I382" s="36"/>
      <c r="J382" s="35"/>
      <c r="K382" s="35"/>
      <c r="L382" s="35"/>
      <c r="M382" s="35"/>
      <c r="N382" s="35"/>
      <c r="O382" s="35"/>
      <c r="P382" s="35"/>
      <c r="Q382" s="35"/>
      <c r="R382" s="35"/>
      <c r="S382" s="35"/>
      <c r="T382" s="35"/>
      <c r="U382" s="35"/>
      <c r="V382" s="35"/>
      <c r="W382" s="35"/>
      <c r="X382" s="35"/>
      <c r="Z382" s="35"/>
      <c r="AA382" s="35"/>
      <c r="AB382" s="35"/>
      <c r="AH382" s="35"/>
    </row>
    <row r="383" spans="2:34" x14ac:dyDescent="0.2">
      <c r="B383" s="35"/>
      <c r="C383" s="35"/>
      <c r="D383" s="36"/>
      <c r="E383" s="35"/>
      <c r="F383" s="36"/>
      <c r="G383" s="36"/>
      <c r="H383" s="36"/>
      <c r="I383" s="36"/>
      <c r="J383" s="35"/>
      <c r="K383" s="35"/>
      <c r="L383" s="35"/>
      <c r="M383" s="35"/>
      <c r="N383" s="35"/>
      <c r="O383" s="35"/>
      <c r="P383" s="35"/>
      <c r="Q383" s="35"/>
      <c r="R383" s="35"/>
      <c r="S383" s="35"/>
      <c r="T383" s="35"/>
      <c r="U383" s="35"/>
      <c r="V383" s="35"/>
      <c r="W383" s="35"/>
      <c r="X383" s="35"/>
      <c r="Z383" s="35"/>
      <c r="AA383" s="35"/>
      <c r="AB383" s="35"/>
      <c r="AH383" s="35"/>
    </row>
    <row r="384" spans="2:34" x14ac:dyDescent="0.2">
      <c r="B384" s="35"/>
      <c r="C384" s="35"/>
      <c r="D384" s="36"/>
      <c r="E384" s="35"/>
      <c r="F384" s="36"/>
      <c r="G384" s="36"/>
      <c r="H384" s="36"/>
      <c r="I384" s="36"/>
      <c r="J384" s="35"/>
      <c r="K384" s="35"/>
      <c r="L384" s="35"/>
      <c r="M384" s="35"/>
      <c r="N384" s="35"/>
      <c r="O384" s="35"/>
      <c r="P384" s="35"/>
      <c r="Q384" s="35"/>
      <c r="R384" s="35"/>
      <c r="S384" s="35"/>
      <c r="T384" s="35"/>
      <c r="U384" s="35"/>
      <c r="V384" s="35"/>
      <c r="W384" s="35"/>
      <c r="X384" s="35"/>
      <c r="Z384" s="35"/>
      <c r="AA384" s="35"/>
      <c r="AB384" s="35"/>
      <c r="AH384" s="35"/>
    </row>
    <row r="385" spans="2:34" x14ac:dyDescent="0.2">
      <c r="B385" s="35"/>
      <c r="C385" s="35"/>
      <c r="D385" s="36"/>
      <c r="E385" s="35"/>
      <c r="F385" s="36"/>
      <c r="G385" s="36"/>
      <c r="H385" s="36"/>
      <c r="I385" s="36"/>
      <c r="J385" s="35"/>
      <c r="K385" s="35"/>
      <c r="L385" s="35"/>
      <c r="M385" s="35"/>
      <c r="N385" s="35"/>
      <c r="O385" s="35"/>
      <c r="P385" s="35"/>
      <c r="Q385" s="35"/>
      <c r="R385" s="35"/>
      <c r="S385" s="35"/>
      <c r="T385" s="35"/>
      <c r="U385" s="35"/>
      <c r="V385" s="35"/>
      <c r="W385" s="35"/>
      <c r="X385" s="35"/>
      <c r="Z385" s="35"/>
      <c r="AA385" s="35"/>
      <c r="AB385" s="35"/>
      <c r="AH385" s="35"/>
    </row>
    <row r="386" spans="2:34" x14ac:dyDescent="0.2">
      <c r="B386" s="35"/>
      <c r="C386" s="35"/>
      <c r="D386" s="36"/>
      <c r="E386" s="35"/>
      <c r="F386" s="36"/>
      <c r="G386" s="36"/>
      <c r="H386" s="36"/>
      <c r="I386" s="36"/>
      <c r="J386" s="35"/>
      <c r="K386" s="35"/>
      <c r="L386" s="35"/>
      <c r="M386" s="35"/>
      <c r="N386" s="35"/>
      <c r="O386" s="35"/>
      <c r="P386" s="35"/>
      <c r="Q386" s="35"/>
      <c r="R386" s="35"/>
      <c r="S386" s="35"/>
      <c r="T386" s="35"/>
      <c r="U386" s="35"/>
      <c r="V386" s="35"/>
      <c r="W386" s="35"/>
      <c r="X386" s="35"/>
      <c r="Z386" s="35"/>
      <c r="AA386" s="35"/>
      <c r="AB386" s="35"/>
      <c r="AH386" s="35"/>
    </row>
    <row r="387" spans="2:34" x14ac:dyDescent="0.2">
      <c r="B387" s="35"/>
      <c r="C387" s="35"/>
      <c r="D387" s="36"/>
      <c r="E387" s="35"/>
      <c r="F387" s="36"/>
      <c r="G387" s="36"/>
      <c r="H387" s="36"/>
      <c r="I387" s="36"/>
      <c r="J387" s="35"/>
      <c r="K387" s="35"/>
      <c r="L387" s="35"/>
      <c r="M387" s="35"/>
      <c r="N387" s="35"/>
      <c r="O387" s="35"/>
      <c r="P387" s="35"/>
      <c r="Q387" s="35"/>
      <c r="R387" s="35"/>
      <c r="S387" s="35"/>
      <c r="T387" s="35"/>
      <c r="U387" s="35"/>
      <c r="V387" s="35"/>
      <c r="W387" s="35"/>
      <c r="X387" s="35"/>
      <c r="Z387" s="35"/>
      <c r="AA387" s="35"/>
      <c r="AB387" s="35"/>
      <c r="AH387" s="35"/>
    </row>
    <row r="388" spans="2:34" x14ac:dyDescent="0.2">
      <c r="B388" s="35"/>
      <c r="C388" s="35"/>
      <c r="D388" s="36"/>
      <c r="E388" s="35"/>
      <c r="F388" s="36"/>
      <c r="G388" s="36"/>
      <c r="H388" s="36"/>
      <c r="I388" s="36"/>
      <c r="J388" s="35"/>
      <c r="K388" s="35"/>
      <c r="L388" s="35"/>
      <c r="M388" s="35"/>
      <c r="N388" s="35"/>
      <c r="O388" s="35"/>
      <c r="P388" s="35"/>
      <c r="Q388" s="35"/>
      <c r="R388" s="35"/>
      <c r="S388" s="35"/>
      <c r="T388" s="35"/>
      <c r="U388" s="35"/>
      <c r="V388" s="35"/>
      <c r="W388" s="35"/>
      <c r="X388" s="35"/>
      <c r="Z388" s="35"/>
      <c r="AA388" s="35"/>
      <c r="AB388" s="35"/>
      <c r="AH388" s="35"/>
    </row>
    <row r="389" spans="2:34" x14ac:dyDescent="0.2">
      <c r="B389" s="35"/>
      <c r="C389" s="35"/>
      <c r="D389" s="36"/>
      <c r="E389" s="35"/>
      <c r="F389" s="36"/>
      <c r="G389" s="36"/>
      <c r="H389" s="36"/>
      <c r="I389" s="36"/>
      <c r="J389" s="35"/>
      <c r="K389" s="35"/>
      <c r="L389" s="35"/>
      <c r="M389" s="35"/>
      <c r="N389" s="35"/>
      <c r="O389" s="35"/>
      <c r="P389" s="35"/>
      <c r="Q389" s="35"/>
      <c r="R389" s="35"/>
      <c r="S389" s="35"/>
      <c r="T389" s="35"/>
      <c r="U389" s="35"/>
      <c r="V389" s="35"/>
      <c r="W389" s="35"/>
      <c r="X389" s="35"/>
      <c r="Z389" s="35"/>
      <c r="AA389" s="35"/>
      <c r="AB389" s="35"/>
      <c r="AH389" s="35"/>
    </row>
    <row r="390" spans="2:34" x14ac:dyDescent="0.2">
      <c r="B390" s="35"/>
      <c r="C390" s="35"/>
      <c r="D390" s="36"/>
      <c r="E390" s="35"/>
      <c r="F390" s="36"/>
      <c r="G390" s="36"/>
      <c r="H390" s="36"/>
      <c r="I390" s="36"/>
      <c r="J390" s="35"/>
      <c r="K390" s="35"/>
      <c r="L390" s="35"/>
      <c r="M390" s="35"/>
      <c r="N390" s="35"/>
      <c r="O390" s="35"/>
      <c r="P390" s="35"/>
      <c r="Q390" s="35"/>
      <c r="R390" s="35"/>
      <c r="S390" s="35"/>
      <c r="T390" s="35"/>
      <c r="U390" s="35"/>
      <c r="V390" s="35"/>
      <c r="W390" s="35"/>
      <c r="X390" s="35"/>
      <c r="Z390" s="35"/>
      <c r="AA390" s="35"/>
      <c r="AB390" s="35"/>
      <c r="AH390" s="35"/>
    </row>
    <row r="391" spans="2:34" x14ac:dyDescent="0.2">
      <c r="B391" s="35"/>
      <c r="C391" s="35"/>
      <c r="D391" s="36"/>
      <c r="E391" s="35"/>
      <c r="F391" s="36"/>
      <c r="G391" s="36"/>
      <c r="H391" s="36"/>
      <c r="I391" s="36"/>
      <c r="J391" s="35"/>
      <c r="K391" s="35"/>
      <c r="L391" s="35"/>
      <c r="M391" s="35"/>
      <c r="N391" s="35"/>
      <c r="O391" s="35"/>
      <c r="P391" s="35"/>
      <c r="Q391" s="35"/>
      <c r="R391" s="35"/>
      <c r="S391" s="35"/>
      <c r="T391" s="35"/>
      <c r="U391" s="35"/>
      <c r="V391" s="35"/>
      <c r="W391" s="35"/>
      <c r="X391" s="35"/>
      <c r="Z391" s="35"/>
      <c r="AA391" s="35"/>
      <c r="AB391" s="35"/>
      <c r="AH391" s="35"/>
    </row>
    <row r="392" spans="2:34" x14ac:dyDescent="0.2">
      <c r="B392" s="35"/>
      <c r="C392" s="35"/>
      <c r="D392" s="36"/>
      <c r="E392" s="35"/>
      <c r="F392" s="36"/>
      <c r="G392" s="36"/>
      <c r="H392" s="36"/>
      <c r="I392" s="36"/>
      <c r="J392" s="35"/>
      <c r="K392" s="35"/>
      <c r="L392" s="35"/>
      <c r="M392" s="35"/>
      <c r="N392" s="35"/>
      <c r="O392" s="35"/>
      <c r="P392" s="35"/>
      <c r="Q392" s="35"/>
      <c r="R392" s="35"/>
      <c r="S392" s="35"/>
      <c r="T392" s="35"/>
      <c r="U392" s="35"/>
      <c r="V392" s="35"/>
      <c r="W392" s="35"/>
      <c r="X392" s="35"/>
      <c r="Z392" s="35"/>
      <c r="AA392" s="35"/>
      <c r="AB392" s="35"/>
      <c r="AH392" s="35"/>
    </row>
    <row r="393" spans="2:34" x14ac:dyDescent="0.2">
      <c r="B393" s="35"/>
      <c r="C393" s="35"/>
      <c r="D393" s="36"/>
      <c r="E393" s="35"/>
      <c r="F393" s="36"/>
      <c r="G393" s="36"/>
      <c r="H393" s="36"/>
      <c r="I393" s="36"/>
      <c r="J393" s="35"/>
      <c r="K393" s="35"/>
      <c r="L393" s="35"/>
      <c r="M393" s="35"/>
      <c r="N393" s="35"/>
      <c r="O393" s="35"/>
      <c r="P393" s="35"/>
      <c r="Q393" s="35"/>
      <c r="R393" s="35"/>
      <c r="S393" s="35"/>
      <c r="T393" s="35"/>
      <c r="U393" s="35"/>
      <c r="V393" s="35"/>
      <c r="W393" s="35"/>
      <c r="X393" s="35"/>
      <c r="Z393" s="35"/>
      <c r="AA393" s="35"/>
      <c r="AB393" s="35"/>
      <c r="AH393" s="35"/>
    </row>
    <row r="394" spans="2:34" x14ac:dyDescent="0.2">
      <c r="B394" s="35"/>
      <c r="C394" s="35"/>
      <c r="D394" s="36"/>
      <c r="E394" s="35"/>
      <c r="F394" s="36"/>
      <c r="G394" s="36"/>
      <c r="H394" s="36"/>
      <c r="I394" s="36"/>
      <c r="J394" s="35"/>
      <c r="K394" s="35"/>
      <c r="L394" s="35"/>
      <c r="M394" s="35"/>
      <c r="N394" s="35"/>
      <c r="O394" s="35"/>
      <c r="P394" s="35"/>
      <c r="Q394" s="35"/>
      <c r="R394" s="35"/>
      <c r="S394" s="35"/>
      <c r="T394" s="35"/>
      <c r="U394" s="35"/>
      <c r="V394" s="35"/>
      <c r="W394" s="35"/>
      <c r="X394" s="35"/>
      <c r="Z394" s="35"/>
      <c r="AA394" s="35"/>
      <c r="AB394" s="35"/>
      <c r="AH394" s="35"/>
    </row>
    <row r="395" spans="2:34" x14ac:dyDescent="0.2">
      <c r="B395" s="35"/>
      <c r="C395" s="35"/>
      <c r="D395" s="36"/>
      <c r="E395" s="35"/>
      <c r="F395" s="36"/>
      <c r="G395" s="36"/>
      <c r="H395" s="36"/>
      <c r="I395" s="36"/>
      <c r="J395" s="35"/>
      <c r="K395" s="35"/>
      <c r="L395" s="35"/>
      <c r="M395" s="35"/>
      <c r="N395" s="35"/>
      <c r="O395" s="35"/>
      <c r="P395" s="35"/>
      <c r="Q395" s="35"/>
      <c r="R395" s="35"/>
      <c r="S395" s="35"/>
      <c r="T395" s="35"/>
      <c r="U395" s="35"/>
      <c r="V395" s="35"/>
      <c r="W395" s="35"/>
      <c r="X395" s="35"/>
      <c r="Z395" s="35"/>
      <c r="AA395" s="35"/>
      <c r="AB395" s="35"/>
      <c r="AH395" s="35"/>
    </row>
    <row r="396" spans="2:34" x14ac:dyDescent="0.2">
      <c r="B396" s="35"/>
      <c r="C396" s="35"/>
      <c r="D396" s="36"/>
      <c r="E396" s="35"/>
      <c r="F396" s="36"/>
      <c r="G396" s="36"/>
      <c r="H396" s="36"/>
      <c r="I396" s="36"/>
      <c r="J396" s="35"/>
      <c r="K396" s="35"/>
      <c r="L396" s="35"/>
      <c r="M396" s="35"/>
      <c r="N396" s="35"/>
      <c r="O396" s="35"/>
      <c r="P396" s="35"/>
      <c r="Q396" s="35"/>
      <c r="R396" s="35"/>
      <c r="S396" s="35"/>
      <c r="T396" s="35"/>
      <c r="U396" s="35"/>
      <c r="V396" s="35"/>
      <c r="W396" s="35"/>
      <c r="X396" s="35"/>
      <c r="Z396" s="35"/>
      <c r="AA396" s="35"/>
      <c r="AB396" s="35"/>
      <c r="AH396" s="35"/>
    </row>
    <row r="397" spans="2:34" x14ac:dyDescent="0.2">
      <c r="B397" s="35"/>
      <c r="C397" s="35"/>
      <c r="D397" s="36"/>
      <c r="E397" s="35"/>
      <c r="F397" s="36"/>
      <c r="G397" s="36"/>
      <c r="H397" s="36"/>
      <c r="I397" s="36"/>
      <c r="J397" s="35"/>
      <c r="K397" s="35"/>
      <c r="L397" s="35"/>
      <c r="M397" s="35"/>
      <c r="N397" s="35"/>
      <c r="O397" s="35"/>
      <c r="P397" s="35"/>
      <c r="Q397" s="35"/>
      <c r="R397" s="35"/>
      <c r="S397" s="35"/>
      <c r="T397" s="35"/>
      <c r="U397" s="35"/>
      <c r="V397" s="35"/>
      <c r="W397" s="35"/>
      <c r="X397" s="35"/>
      <c r="Z397" s="35"/>
      <c r="AA397" s="35"/>
      <c r="AB397" s="35"/>
      <c r="AH397" s="35"/>
    </row>
    <row r="398" spans="2:34" x14ac:dyDescent="0.2">
      <c r="B398" s="35"/>
      <c r="C398" s="35"/>
      <c r="D398" s="36"/>
      <c r="E398" s="35"/>
      <c r="F398" s="36"/>
      <c r="G398" s="36"/>
      <c r="H398" s="36"/>
      <c r="I398" s="36"/>
      <c r="J398" s="35"/>
      <c r="K398" s="35"/>
      <c r="L398" s="35"/>
      <c r="M398" s="35"/>
      <c r="N398" s="35"/>
      <c r="O398" s="35"/>
      <c r="P398" s="35"/>
      <c r="Q398" s="35"/>
      <c r="R398" s="35"/>
      <c r="S398" s="35"/>
      <c r="T398" s="35"/>
      <c r="U398" s="35"/>
      <c r="V398" s="35"/>
      <c r="W398" s="35"/>
      <c r="X398" s="35"/>
      <c r="Z398" s="35"/>
      <c r="AA398" s="35"/>
      <c r="AB398" s="35"/>
      <c r="AH398" s="35"/>
    </row>
    <row r="399" spans="2:34" x14ac:dyDescent="0.2">
      <c r="B399" s="35"/>
      <c r="C399" s="35"/>
      <c r="D399" s="36"/>
      <c r="E399" s="35"/>
      <c r="F399" s="36"/>
      <c r="G399" s="36"/>
      <c r="H399" s="36"/>
      <c r="I399" s="36"/>
      <c r="J399" s="35"/>
      <c r="K399" s="35"/>
      <c r="L399" s="35"/>
      <c r="M399" s="35"/>
      <c r="N399" s="35"/>
      <c r="O399" s="35"/>
      <c r="P399" s="35"/>
      <c r="Q399" s="35"/>
      <c r="R399" s="35"/>
      <c r="S399" s="35"/>
      <c r="T399" s="35"/>
      <c r="U399" s="35"/>
      <c r="V399" s="35"/>
      <c r="W399" s="35"/>
      <c r="X399" s="35"/>
      <c r="Z399" s="35"/>
      <c r="AA399" s="35"/>
      <c r="AB399" s="35"/>
      <c r="AH399" s="35"/>
    </row>
    <row r="400" spans="2:34" x14ac:dyDescent="0.2">
      <c r="B400" s="35"/>
      <c r="C400" s="35"/>
      <c r="D400" s="36"/>
      <c r="E400" s="35"/>
      <c r="F400" s="36"/>
      <c r="G400" s="36"/>
      <c r="H400" s="36"/>
      <c r="I400" s="36"/>
      <c r="J400" s="35"/>
      <c r="K400" s="35"/>
      <c r="L400" s="35"/>
      <c r="M400" s="35"/>
      <c r="N400" s="35"/>
      <c r="O400" s="35"/>
      <c r="P400" s="35"/>
      <c r="Q400" s="35"/>
      <c r="R400" s="35"/>
      <c r="S400" s="35"/>
      <c r="T400" s="35"/>
      <c r="U400" s="35"/>
      <c r="V400" s="35"/>
      <c r="W400" s="35"/>
      <c r="X400" s="35"/>
      <c r="Z400" s="35"/>
      <c r="AA400" s="35"/>
      <c r="AB400" s="35"/>
      <c r="AH400" s="35"/>
    </row>
    <row r="401" spans="2:34" x14ac:dyDescent="0.2">
      <c r="B401" s="35"/>
      <c r="C401" s="35"/>
      <c r="D401" s="36"/>
      <c r="E401" s="35"/>
      <c r="F401" s="36"/>
      <c r="G401" s="36"/>
      <c r="H401" s="36"/>
      <c r="I401" s="36"/>
      <c r="J401" s="35"/>
      <c r="K401" s="35"/>
      <c r="L401" s="35"/>
      <c r="M401" s="35"/>
      <c r="N401" s="35"/>
      <c r="O401" s="35"/>
      <c r="P401" s="35"/>
      <c r="Q401" s="35"/>
      <c r="R401" s="35"/>
      <c r="S401" s="35"/>
      <c r="T401" s="35"/>
      <c r="U401" s="35"/>
      <c r="V401" s="35"/>
      <c r="W401" s="35"/>
      <c r="X401" s="35"/>
      <c r="Z401" s="35"/>
      <c r="AA401" s="35"/>
      <c r="AB401" s="35"/>
      <c r="AH401" s="35"/>
    </row>
    <row r="402" spans="2:34" x14ac:dyDescent="0.2">
      <c r="B402" s="35"/>
      <c r="C402" s="35"/>
      <c r="D402" s="36"/>
      <c r="E402" s="35"/>
      <c r="F402" s="36"/>
      <c r="G402" s="36"/>
      <c r="H402" s="36"/>
      <c r="I402" s="36"/>
      <c r="J402" s="35"/>
      <c r="K402" s="35"/>
      <c r="L402" s="35"/>
      <c r="M402" s="35"/>
      <c r="N402" s="35"/>
      <c r="O402" s="35"/>
      <c r="P402" s="35"/>
      <c r="Q402" s="35"/>
      <c r="R402" s="35"/>
      <c r="S402" s="35"/>
      <c r="T402" s="35"/>
      <c r="U402" s="35"/>
      <c r="V402" s="35"/>
      <c r="W402" s="35"/>
      <c r="X402" s="35"/>
      <c r="Z402" s="35"/>
      <c r="AA402" s="35"/>
      <c r="AB402" s="35"/>
      <c r="AH402" s="35"/>
    </row>
    <row r="403" spans="2:34" x14ac:dyDescent="0.2">
      <c r="B403" s="35"/>
      <c r="C403" s="35"/>
      <c r="D403" s="36"/>
      <c r="E403" s="35"/>
      <c r="F403" s="36"/>
      <c r="G403" s="36"/>
      <c r="H403" s="36"/>
      <c r="I403" s="36"/>
      <c r="J403" s="35"/>
      <c r="K403" s="35"/>
      <c r="L403" s="35"/>
      <c r="M403" s="35"/>
      <c r="N403" s="35"/>
      <c r="O403" s="35"/>
      <c r="P403" s="35"/>
      <c r="Q403" s="35"/>
      <c r="R403" s="35"/>
      <c r="S403" s="35"/>
      <c r="T403" s="35"/>
      <c r="U403" s="35"/>
      <c r="V403" s="35"/>
      <c r="W403" s="35"/>
      <c r="X403" s="35"/>
      <c r="Z403" s="35"/>
      <c r="AA403" s="35"/>
      <c r="AB403" s="35"/>
      <c r="AH403" s="35"/>
    </row>
    <row r="404" spans="2:34" x14ac:dyDescent="0.2">
      <c r="B404" s="35"/>
      <c r="C404" s="35"/>
      <c r="D404" s="36"/>
      <c r="E404" s="35"/>
      <c r="F404" s="36"/>
      <c r="G404" s="36"/>
      <c r="H404" s="36"/>
      <c r="I404" s="36"/>
      <c r="J404" s="35"/>
      <c r="K404" s="35"/>
      <c r="L404" s="35"/>
      <c r="M404" s="35"/>
      <c r="N404" s="35"/>
      <c r="O404" s="35"/>
      <c r="P404" s="35"/>
      <c r="Q404" s="35"/>
      <c r="R404" s="35"/>
      <c r="S404" s="35"/>
      <c r="T404" s="35"/>
      <c r="U404" s="35"/>
      <c r="V404" s="35"/>
      <c r="W404" s="35"/>
      <c r="X404" s="35"/>
      <c r="Z404" s="35"/>
      <c r="AA404" s="35"/>
      <c r="AB404" s="35"/>
      <c r="AH404" s="35"/>
    </row>
    <row r="405" spans="2:34" x14ac:dyDescent="0.2">
      <c r="B405" s="35"/>
      <c r="C405" s="35"/>
      <c r="D405" s="36"/>
      <c r="E405" s="35"/>
      <c r="F405" s="36"/>
      <c r="G405" s="36"/>
      <c r="H405" s="36"/>
      <c r="I405" s="36"/>
      <c r="J405" s="35"/>
      <c r="K405" s="35"/>
      <c r="L405" s="35"/>
      <c r="M405" s="35"/>
      <c r="N405" s="35"/>
      <c r="O405" s="35"/>
      <c r="P405" s="35"/>
      <c r="Q405" s="35"/>
      <c r="R405" s="35"/>
      <c r="S405" s="35"/>
      <c r="T405" s="35"/>
      <c r="U405" s="35"/>
      <c r="V405" s="35"/>
      <c r="W405" s="35"/>
      <c r="X405" s="35"/>
      <c r="Z405" s="35"/>
      <c r="AA405" s="35"/>
      <c r="AB405" s="35"/>
      <c r="AH405" s="35"/>
    </row>
    <row r="406" spans="2:34" x14ac:dyDescent="0.2">
      <c r="B406" s="35"/>
      <c r="C406" s="35"/>
      <c r="D406" s="36"/>
      <c r="E406" s="35"/>
      <c r="F406" s="36"/>
      <c r="G406" s="36"/>
      <c r="H406" s="36"/>
      <c r="I406" s="36"/>
      <c r="J406" s="35"/>
      <c r="K406" s="35"/>
      <c r="L406" s="35"/>
      <c r="M406" s="35"/>
      <c r="N406" s="35"/>
      <c r="O406" s="35"/>
      <c r="P406" s="35"/>
      <c r="Q406" s="35"/>
      <c r="R406" s="35"/>
      <c r="S406" s="35"/>
      <c r="T406" s="35"/>
      <c r="U406" s="35"/>
      <c r="V406" s="35"/>
      <c r="W406" s="35"/>
      <c r="X406" s="35"/>
      <c r="Z406" s="35"/>
      <c r="AA406" s="35"/>
      <c r="AB406" s="35"/>
      <c r="AH406" s="35"/>
    </row>
    <row r="407" spans="2:34" x14ac:dyDescent="0.2">
      <c r="B407" s="35"/>
      <c r="C407" s="35"/>
      <c r="D407" s="36"/>
      <c r="E407" s="35"/>
      <c r="F407" s="36"/>
      <c r="G407" s="36"/>
      <c r="H407" s="36"/>
      <c r="I407" s="36"/>
      <c r="J407" s="35"/>
      <c r="K407" s="35"/>
      <c r="L407" s="35"/>
      <c r="M407" s="35"/>
      <c r="N407" s="35"/>
      <c r="O407" s="35"/>
      <c r="P407" s="35"/>
      <c r="Q407" s="35"/>
      <c r="R407" s="35"/>
      <c r="S407" s="35"/>
      <c r="T407" s="35"/>
      <c r="U407" s="35"/>
      <c r="V407" s="35"/>
      <c r="W407" s="35"/>
      <c r="X407" s="35"/>
      <c r="Z407" s="35"/>
      <c r="AA407" s="35"/>
      <c r="AB407" s="35"/>
      <c r="AH407" s="35"/>
    </row>
    <row r="408" spans="2:34" x14ac:dyDescent="0.2">
      <c r="B408" s="35"/>
      <c r="C408" s="35"/>
      <c r="D408" s="36"/>
      <c r="E408" s="35"/>
      <c r="F408" s="36"/>
      <c r="G408" s="36"/>
      <c r="H408" s="36"/>
      <c r="I408" s="36"/>
      <c r="J408" s="35"/>
      <c r="K408" s="35"/>
      <c r="L408" s="35"/>
      <c r="M408" s="35"/>
      <c r="N408" s="35"/>
      <c r="O408" s="35"/>
      <c r="P408" s="35"/>
      <c r="Q408" s="35"/>
      <c r="R408" s="35"/>
      <c r="S408" s="35"/>
      <c r="T408" s="35"/>
      <c r="U408" s="35"/>
      <c r="V408" s="35"/>
      <c r="W408" s="35"/>
      <c r="X408" s="35"/>
      <c r="Z408" s="35"/>
      <c r="AA408" s="35"/>
      <c r="AB408" s="35"/>
      <c r="AH408" s="35"/>
    </row>
    <row r="409" spans="2:34" x14ac:dyDescent="0.2">
      <c r="B409" s="35"/>
      <c r="C409" s="35"/>
      <c r="D409" s="36"/>
      <c r="E409" s="35"/>
      <c r="F409" s="36"/>
      <c r="G409" s="36"/>
      <c r="H409" s="36"/>
      <c r="I409" s="36"/>
      <c r="J409" s="35"/>
      <c r="K409" s="35"/>
      <c r="L409" s="35"/>
      <c r="M409" s="35"/>
      <c r="N409" s="35"/>
      <c r="O409" s="35"/>
      <c r="P409" s="35"/>
      <c r="Q409" s="35"/>
      <c r="R409" s="35"/>
      <c r="S409" s="35"/>
      <c r="T409" s="35"/>
      <c r="U409" s="35"/>
      <c r="V409" s="35"/>
      <c r="W409" s="35"/>
      <c r="X409" s="35"/>
      <c r="Z409" s="35"/>
      <c r="AA409" s="35"/>
      <c r="AB409" s="35"/>
      <c r="AH409" s="35"/>
    </row>
    <row r="410" spans="2:34" x14ac:dyDescent="0.2">
      <c r="B410" s="35"/>
      <c r="C410" s="35"/>
      <c r="D410" s="36"/>
      <c r="E410" s="35"/>
      <c r="F410" s="36"/>
      <c r="G410" s="36"/>
      <c r="H410" s="36"/>
      <c r="I410" s="36"/>
      <c r="J410" s="35"/>
      <c r="K410" s="35"/>
      <c r="L410" s="35"/>
      <c r="M410" s="35"/>
      <c r="N410" s="35"/>
      <c r="O410" s="35"/>
      <c r="P410" s="35"/>
      <c r="Q410" s="35"/>
      <c r="R410" s="35"/>
      <c r="S410" s="35"/>
      <c r="T410" s="35"/>
      <c r="U410" s="35"/>
      <c r="V410" s="35"/>
      <c r="W410" s="35"/>
      <c r="X410" s="35"/>
      <c r="Z410" s="35"/>
      <c r="AA410" s="35"/>
      <c r="AB410" s="35"/>
      <c r="AH410" s="35"/>
    </row>
    <row r="411" spans="2:34" x14ac:dyDescent="0.2">
      <c r="B411" s="35"/>
      <c r="C411" s="35"/>
      <c r="D411" s="36"/>
      <c r="E411" s="35"/>
      <c r="F411" s="36"/>
      <c r="G411" s="36"/>
      <c r="H411" s="36"/>
      <c r="I411" s="36"/>
      <c r="J411" s="35"/>
      <c r="K411" s="35"/>
      <c r="L411" s="35"/>
      <c r="M411" s="35"/>
      <c r="N411" s="35"/>
      <c r="O411" s="35"/>
      <c r="P411" s="35"/>
      <c r="Q411" s="35"/>
      <c r="R411" s="35"/>
      <c r="S411" s="35"/>
      <c r="T411" s="35"/>
      <c r="U411" s="35"/>
      <c r="V411" s="35"/>
      <c r="W411" s="35"/>
      <c r="X411" s="35"/>
      <c r="Z411" s="35"/>
      <c r="AA411" s="35"/>
      <c r="AB411" s="35"/>
      <c r="AH411" s="35"/>
    </row>
    <row r="412" spans="2:34" x14ac:dyDescent="0.2">
      <c r="B412" s="35"/>
      <c r="C412" s="35"/>
      <c r="D412" s="36"/>
      <c r="E412" s="35"/>
      <c r="F412" s="36"/>
      <c r="G412" s="36"/>
      <c r="H412" s="36"/>
      <c r="I412" s="36"/>
      <c r="J412" s="35"/>
      <c r="K412" s="35"/>
      <c r="L412" s="35"/>
      <c r="M412" s="35"/>
      <c r="N412" s="35"/>
      <c r="O412" s="35"/>
      <c r="P412" s="35"/>
      <c r="Q412" s="35"/>
      <c r="R412" s="35"/>
      <c r="S412" s="35"/>
      <c r="T412" s="35"/>
      <c r="U412" s="35"/>
      <c r="V412" s="35"/>
      <c r="W412" s="35"/>
      <c r="X412" s="35"/>
      <c r="Z412" s="35"/>
      <c r="AA412" s="35"/>
      <c r="AB412" s="35"/>
      <c r="AH412" s="35"/>
    </row>
    <row r="413" spans="2:34" x14ac:dyDescent="0.2">
      <c r="B413" s="35"/>
      <c r="C413" s="35"/>
      <c r="D413" s="36"/>
      <c r="E413" s="35"/>
      <c r="F413" s="36"/>
      <c r="G413" s="36"/>
      <c r="H413" s="36"/>
      <c r="I413" s="36"/>
      <c r="J413" s="35"/>
      <c r="K413" s="35"/>
      <c r="L413" s="35"/>
      <c r="M413" s="35"/>
      <c r="N413" s="35"/>
      <c r="O413" s="35"/>
      <c r="P413" s="35"/>
      <c r="Q413" s="35"/>
      <c r="R413" s="35"/>
      <c r="S413" s="35"/>
      <c r="T413" s="35"/>
      <c r="U413" s="35"/>
      <c r="V413" s="35"/>
      <c r="W413" s="35"/>
      <c r="X413" s="35"/>
      <c r="Z413" s="35"/>
      <c r="AA413" s="35"/>
      <c r="AB413" s="35"/>
      <c r="AH413" s="35"/>
    </row>
    <row r="414" spans="2:34" x14ac:dyDescent="0.2">
      <c r="B414" s="35"/>
      <c r="C414" s="35"/>
      <c r="D414" s="36"/>
      <c r="E414" s="35"/>
      <c r="F414" s="36"/>
      <c r="G414" s="36"/>
      <c r="H414" s="36"/>
      <c r="I414" s="36"/>
      <c r="J414" s="35"/>
      <c r="K414" s="35"/>
      <c r="L414" s="35"/>
      <c r="M414" s="35"/>
      <c r="N414" s="35"/>
      <c r="O414" s="35"/>
      <c r="P414" s="35"/>
      <c r="Q414" s="35"/>
      <c r="R414" s="35"/>
      <c r="S414" s="35"/>
      <c r="T414" s="35"/>
      <c r="U414" s="35"/>
      <c r="V414" s="35"/>
      <c r="W414" s="35"/>
      <c r="X414" s="35"/>
      <c r="Z414" s="35"/>
      <c r="AA414" s="35"/>
      <c r="AB414" s="35"/>
      <c r="AH414" s="35"/>
    </row>
    <row r="415" spans="2:34" x14ac:dyDescent="0.2">
      <c r="B415" s="35"/>
      <c r="C415" s="35"/>
      <c r="D415" s="36"/>
      <c r="E415" s="35"/>
      <c r="F415" s="36"/>
      <c r="G415" s="36"/>
      <c r="H415" s="36"/>
      <c r="I415" s="36"/>
      <c r="J415" s="35"/>
      <c r="K415" s="35"/>
      <c r="L415" s="35"/>
      <c r="M415" s="35"/>
      <c r="N415" s="35"/>
      <c r="O415" s="35"/>
      <c r="P415" s="35"/>
      <c r="Q415" s="35"/>
      <c r="R415" s="35"/>
      <c r="S415" s="35"/>
      <c r="T415" s="35"/>
      <c r="U415" s="35"/>
      <c r="V415" s="35"/>
      <c r="W415" s="35"/>
      <c r="X415" s="35"/>
      <c r="Z415" s="35"/>
      <c r="AA415" s="35"/>
      <c r="AB415" s="35"/>
      <c r="AH415" s="35"/>
    </row>
    <row r="416" spans="2:34" x14ac:dyDescent="0.2">
      <c r="B416" s="35"/>
      <c r="C416" s="35"/>
      <c r="D416" s="36"/>
      <c r="E416" s="35"/>
      <c r="F416" s="36"/>
      <c r="G416" s="36"/>
      <c r="H416" s="36"/>
      <c r="I416" s="36"/>
      <c r="J416" s="35"/>
      <c r="K416" s="35"/>
      <c r="L416" s="35"/>
      <c r="M416" s="35"/>
      <c r="N416" s="35"/>
      <c r="O416" s="35"/>
      <c r="P416" s="35"/>
      <c r="Q416" s="35"/>
      <c r="R416" s="35"/>
      <c r="S416" s="35"/>
      <c r="T416" s="35"/>
      <c r="U416" s="35"/>
      <c r="V416" s="35"/>
      <c r="W416" s="35"/>
      <c r="X416" s="35"/>
      <c r="Z416" s="35"/>
      <c r="AA416" s="35"/>
      <c r="AB416" s="35"/>
      <c r="AH416" s="35"/>
    </row>
    <row r="417" spans="2:34" x14ac:dyDescent="0.2">
      <c r="B417" s="35"/>
      <c r="C417" s="35"/>
      <c r="D417" s="36"/>
      <c r="E417" s="35"/>
      <c r="F417" s="36"/>
      <c r="G417" s="36"/>
      <c r="H417" s="36"/>
      <c r="I417" s="36"/>
      <c r="J417" s="35"/>
      <c r="K417" s="35"/>
      <c r="L417" s="35"/>
      <c r="M417" s="35"/>
      <c r="N417" s="35"/>
      <c r="O417" s="35"/>
      <c r="P417" s="35"/>
      <c r="Q417" s="35"/>
      <c r="R417" s="35"/>
      <c r="S417" s="35"/>
      <c r="T417" s="35"/>
      <c r="U417" s="35"/>
      <c r="V417" s="35"/>
      <c r="W417" s="35"/>
      <c r="X417" s="35"/>
      <c r="Z417" s="35"/>
      <c r="AA417" s="35"/>
      <c r="AB417" s="35"/>
      <c r="AH417" s="35"/>
    </row>
    <row r="418" spans="2:34" x14ac:dyDescent="0.2">
      <c r="B418" s="35"/>
      <c r="C418" s="35"/>
      <c r="D418" s="36"/>
      <c r="E418" s="35"/>
      <c r="F418" s="36"/>
      <c r="G418" s="36"/>
      <c r="H418" s="36"/>
      <c r="I418" s="36"/>
      <c r="J418" s="35"/>
      <c r="K418" s="35"/>
      <c r="L418" s="35"/>
      <c r="M418" s="35"/>
      <c r="N418" s="35"/>
      <c r="O418" s="35"/>
      <c r="P418" s="35"/>
      <c r="Q418" s="35"/>
      <c r="R418" s="35"/>
      <c r="S418" s="35"/>
      <c r="T418" s="35"/>
      <c r="U418" s="35"/>
      <c r="V418" s="35"/>
      <c r="W418" s="35"/>
      <c r="X418" s="35"/>
      <c r="Z418" s="35"/>
      <c r="AA418" s="35"/>
      <c r="AB418" s="35"/>
      <c r="AH418" s="35"/>
    </row>
    <row r="419" spans="2:34" x14ac:dyDescent="0.2">
      <c r="B419" s="35"/>
      <c r="C419" s="35"/>
      <c r="D419" s="36"/>
      <c r="E419" s="35"/>
      <c r="F419" s="36"/>
      <c r="G419" s="36"/>
      <c r="H419" s="36"/>
      <c r="I419" s="36"/>
      <c r="J419" s="35"/>
      <c r="K419" s="35"/>
      <c r="L419" s="35"/>
      <c r="M419" s="35"/>
      <c r="N419" s="35"/>
      <c r="O419" s="35"/>
      <c r="P419" s="35"/>
      <c r="Q419" s="35"/>
      <c r="R419" s="35"/>
      <c r="S419" s="35"/>
      <c r="T419" s="35"/>
      <c r="U419" s="35"/>
      <c r="V419" s="35"/>
      <c r="W419" s="35"/>
      <c r="X419" s="35"/>
      <c r="Z419" s="35"/>
      <c r="AA419" s="35"/>
      <c r="AB419" s="35"/>
      <c r="AH419" s="35"/>
    </row>
    <row r="420" spans="2:34" x14ac:dyDescent="0.2">
      <c r="B420" s="35"/>
      <c r="C420" s="35"/>
      <c r="D420" s="36"/>
      <c r="E420" s="35"/>
      <c r="F420" s="36"/>
      <c r="G420" s="36"/>
      <c r="H420" s="36"/>
      <c r="I420" s="36"/>
      <c r="J420" s="35"/>
      <c r="K420" s="35"/>
      <c r="L420" s="35"/>
      <c r="M420" s="35"/>
      <c r="N420" s="35"/>
      <c r="O420" s="35"/>
      <c r="P420" s="35"/>
      <c r="Q420" s="35"/>
      <c r="R420" s="35"/>
      <c r="S420" s="35"/>
      <c r="T420" s="35"/>
      <c r="U420" s="35"/>
      <c r="V420" s="35"/>
      <c r="W420" s="35"/>
      <c r="X420" s="35"/>
      <c r="Z420" s="35"/>
      <c r="AA420" s="35"/>
      <c r="AB420" s="35"/>
      <c r="AH420" s="35"/>
    </row>
    <row r="421" spans="2:34" x14ac:dyDescent="0.2">
      <c r="B421" s="35"/>
      <c r="C421" s="35"/>
      <c r="D421" s="36"/>
      <c r="E421" s="35"/>
      <c r="F421" s="36"/>
      <c r="G421" s="36"/>
      <c r="H421" s="36"/>
      <c r="I421" s="36"/>
      <c r="J421" s="35"/>
      <c r="K421" s="35"/>
      <c r="L421" s="35"/>
      <c r="M421" s="35"/>
      <c r="N421" s="35"/>
      <c r="O421" s="35"/>
      <c r="P421" s="35"/>
      <c r="Q421" s="35"/>
      <c r="R421" s="35"/>
      <c r="S421" s="35"/>
      <c r="T421" s="35"/>
      <c r="U421" s="35"/>
      <c r="V421" s="35"/>
      <c r="W421" s="35"/>
      <c r="X421" s="35"/>
      <c r="Z421" s="35"/>
      <c r="AA421" s="35"/>
      <c r="AB421" s="35"/>
      <c r="AH421" s="35"/>
    </row>
    <row r="422" spans="2:34" x14ac:dyDescent="0.2">
      <c r="B422" s="35"/>
      <c r="C422" s="35"/>
      <c r="D422" s="36"/>
      <c r="E422" s="35"/>
      <c r="F422" s="36"/>
      <c r="G422" s="36"/>
      <c r="H422" s="36"/>
      <c r="I422" s="36"/>
      <c r="J422" s="35"/>
      <c r="K422" s="35"/>
      <c r="L422" s="35"/>
      <c r="M422" s="35"/>
      <c r="N422" s="35"/>
      <c r="O422" s="35"/>
      <c r="P422" s="35"/>
      <c r="Q422" s="35"/>
      <c r="R422" s="35"/>
      <c r="S422" s="35"/>
      <c r="T422" s="35"/>
      <c r="U422" s="35"/>
      <c r="V422" s="35"/>
      <c r="W422" s="35"/>
      <c r="X422" s="35"/>
      <c r="Z422" s="35"/>
      <c r="AA422" s="35"/>
      <c r="AB422" s="35"/>
      <c r="AH422" s="35"/>
    </row>
    <row r="423" spans="2:34" x14ac:dyDescent="0.2">
      <c r="B423" s="35"/>
      <c r="C423" s="35"/>
      <c r="D423" s="36"/>
      <c r="E423" s="35"/>
      <c r="F423" s="36"/>
      <c r="G423" s="36"/>
      <c r="H423" s="36"/>
      <c r="I423" s="36"/>
      <c r="J423" s="35"/>
      <c r="K423" s="35"/>
      <c r="L423" s="35"/>
      <c r="M423" s="35"/>
      <c r="N423" s="35"/>
      <c r="O423" s="35"/>
      <c r="P423" s="35"/>
      <c r="Q423" s="35"/>
      <c r="R423" s="35"/>
      <c r="S423" s="35"/>
      <c r="T423" s="35"/>
      <c r="U423" s="35"/>
      <c r="V423" s="35"/>
      <c r="W423" s="35"/>
      <c r="X423" s="35"/>
      <c r="Z423" s="35"/>
      <c r="AA423" s="35"/>
      <c r="AB423" s="35"/>
      <c r="AH423" s="35"/>
    </row>
    <row r="424" spans="2:34" x14ac:dyDescent="0.2">
      <c r="B424" s="35"/>
      <c r="C424" s="35"/>
      <c r="D424" s="36"/>
      <c r="E424" s="35"/>
      <c r="F424" s="36"/>
      <c r="G424" s="36"/>
      <c r="H424" s="36"/>
      <c r="I424" s="36"/>
      <c r="J424" s="35"/>
      <c r="K424" s="35"/>
      <c r="L424" s="35"/>
      <c r="M424" s="35"/>
      <c r="N424" s="35"/>
      <c r="O424" s="35"/>
      <c r="P424" s="35"/>
      <c r="Q424" s="35"/>
      <c r="R424" s="35"/>
      <c r="S424" s="35"/>
      <c r="T424" s="35"/>
      <c r="U424" s="35"/>
      <c r="V424" s="35"/>
      <c r="W424" s="35"/>
      <c r="X424" s="35"/>
      <c r="Z424" s="35"/>
      <c r="AA424" s="35"/>
      <c r="AB424" s="35"/>
      <c r="AH424" s="35"/>
    </row>
    <row r="425" spans="2:34" x14ac:dyDescent="0.2">
      <c r="B425" s="35"/>
      <c r="C425" s="35"/>
      <c r="D425" s="36"/>
      <c r="E425" s="35"/>
      <c r="F425" s="36"/>
      <c r="G425" s="36"/>
      <c r="H425" s="36"/>
      <c r="I425" s="36"/>
      <c r="J425" s="35"/>
      <c r="K425" s="35"/>
      <c r="L425" s="35"/>
      <c r="M425" s="35"/>
      <c r="N425" s="35"/>
      <c r="O425" s="35"/>
      <c r="P425" s="35"/>
      <c r="Q425" s="35"/>
      <c r="R425" s="35"/>
      <c r="S425" s="35"/>
      <c r="T425" s="35"/>
      <c r="U425" s="35"/>
      <c r="V425" s="35"/>
      <c r="W425" s="35"/>
      <c r="X425" s="35"/>
      <c r="Z425" s="35"/>
      <c r="AA425" s="35"/>
      <c r="AB425" s="35"/>
      <c r="AH425" s="35"/>
    </row>
    <row r="426" spans="2:34" x14ac:dyDescent="0.2">
      <c r="B426" s="35"/>
      <c r="C426" s="35"/>
      <c r="D426" s="36"/>
      <c r="E426" s="35"/>
      <c r="F426" s="36"/>
      <c r="G426" s="36"/>
      <c r="H426" s="36"/>
      <c r="I426" s="36"/>
      <c r="J426" s="35"/>
      <c r="K426" s="35"/>
      <c r="L426" s="35"/>
      <c r="M426" s="35"/>
      <c r="N426" s="35"/>
      <c r="O426" s="35"/>
      <c r="P426" s="35"/>
      <c r="Q426" s="35"/>
      <c r="R426" s="35"/>
      <c r="S426" s="35"/>
      <c r="T426" s="35"/>
      <c r="U426" s="35"/>
      <c r="V426" s="35"/>
      <c r="W426" s="35"/>
      <c r="X426" s="35"/>
      <c r="Z426" s="35"/>
      <c r="AA426" s="35"/>
      <c r="AB426" s="35"/>
      <c r="AH426" s="35"/>
    </row>
    <row r="427" spans="2:34" x14ac:dyDescent="0.2">
      <c r="B427" s="35"/>
      <c r="C427" s="35"/>
      <c r="D427" s="36"/>
      <c r="E427" s="35"/>
      <c r="F427" s="36"/>
      <c r="G427" s="36"/>
      <c r="H427" s="36"/>
      <c r="I427" s="36"/>
      <c r="J427" s="35"/>
      <c r="K427" s="35"/>
      <c r="L427" s="35"/>
      <c r="M427" s="35"/>
      <c r="N427" s="35"/>
      <c r="O427" s="35"/>
      <c r="P427" s="35"/>
      <c r="Q427" s="35"/>
      <c r="R427" s="35"/>
      <c r="S427" s="35"/>
      <c r="T427" s="35"/>
      <c r="U427" s="35"/>
      <c r="V427" s="35"/>
      <c r="W427" s="35"/>
      <c r="X427" s="35"/>
      <c r="Z427" s="35"/>
      <c r="AA427" s="35"/>
      <c r="AB427" s="35"/>
      <c r="AH427" s="35"/>
    </row>
    <row r="428" spans="2:34" x14ac:dyDescent="0.2">
      <c r="B428" s="35"/>
      <c r="C428" s="35"/>
      <c r="D428" s="36"/>
      <c r="E428" s="35"/>
      <c r="F428" s="36"/>
      <c r="G428" s="36"/>
      <c r="H428" s="36"/>
      <c r="I428" s="36"/>
      <c r="J428" s="35"/>
      <c r="K428" s="35"/>
      <c r="L428" s="35"/>
      <c r="M428" s="35"/>
      <c r="N428" s="35"/>
      <c r="O428" s="35"/>
      <c r="P428" s="35"/>
      <c r="Q428" s="35"/>
      <c r="R428" s="35"/>
      <c r="S428" s="35"/>
      <c r="T428" s="35"/>
      <c r="U428" s="35"/>
      <c r="V428" s="35"/>
      <c r="W428" s="35"/>
      <c r="X428" s="35"/>
      <c r="Z428" s="35"/>
      <c r="AA428" s="35"/>
      <c r="AB428" s="35"/>
      <c r="AH428" s="35"/>
    </row>
    <row r="429" spans="2:34" x14ac:dyDescent="0.2">
      <c r="B429" s="35"/>
      <c r="C429" s="35"/>
      <c r="D429" s="36"/>
      <c r="E429" s="35"/>
      <c r="F429" s="36"/>
      <c r="G429" s="36"/>
      <c r="H429" s="36"/>
      <c r="I429" s="36"/>
      <c r="J429" s="35"/>
      <c r="K429" s="35"/>
      <c r="L429" s="35"/>
      <c r="M429" s="35"/>
      <c r="N429" s="35"/>
      <c r="O429" s="35"/>
      <c r="P429" s="35"/>
      <c r="Q429" s="35"/>
      <c r="R429" s="35"/>
      <c r="S429" s="35"/>
      <c r="T429" s="35"/>
      <c r="U429" s="35"/>
      <c r="V429" s="35"/>
      <c r="W429" s="35"/>
      <c r="X429" s="35"/>
      <c r="Z429" s="35"/>
      <c r="AA429" s="35"/>
      <c r="AB429" s="35"/>
      <c r="AH429" s="35"/>
    </row>
    <row r="430" spans="2:34" x14ac:dyDescent="0.2">
      <c r="B430" s="35"/>
      <c r="C430" s="35"/>
      <c r="D430" s="36"/>
      <c r="E430" s="35"/>
      <c r="F430" s="36"/>
      <c r="G430" s="36"/>
      <c r="H430" s="36"/>
      <c r="I430" s="36"/>
      <c r="J430" s="35"/>
      <c r="K430" s="35"/>
      <c r="L430" s="35"/>
      <c r="M430" s="35"/>
      <c r="N430" s="35"/>
      <c r="O430" s="35"/>
      <c r="P430" s="35"/>
      <c r="Q430" s="35"/>
      <c r="R430" s="35"/>
      <c r="S430" s="35"/>
      <c r="T430" s="35"/>
      <c r="U430" s="35"/>
      <c r="V430" s="35"/>
      <c r="W430" s="35"/>
      <c r="X430" s="35"/>
      <c r="Z430" s="35"/>
      <c r="AA430" s="35"/>
      <c r="AB430" s="35"/>
      <c r="AH430" s="35"/>
    </row>
    <row r="431" spans="2:34" x14ac:dyDescent="0.2">
      <c r="B431" s="35"/>
      <c r="C431" s="35"/>
      <c r="D431" s="36"/>
      <c r="E431" s="35"/>
      <c r="F431" s="36"/>
      <c r="G431" s="36"/>
      <c r="H431" s="36"/>
      <c r="I431" s="36"/>
      <c r="J431" s="35"/>
      <c r="K431" s="35"/>
      <c r="L431" s="35"/>
      <c r="M431" s="35"/>
      <c r="N431" s="35"/>
      <c r="O431" s="35"/>
      <c r="P431" s="35"/>
      <c r="Q431" s="35"/>
      <c r="R431" s="35"/>
      <c r="S431" s="35"/>
      <c r="T431" s="35"/>
      <c r="U431" s="35"/>
      <c r="V431" s="35"/>
      <c r="W431" s="35"/>
      <c r="X431" s="35"/>
      <c r="Z431" s="35"/>
      <c r="AA431" s="35"/>
      <c r="AB431" s="35"/>
      <c r="AH431" s="35"/>
    </row>
    <row r="432" spans="2:34" x14ac:dyDescent="0.2">
      <c r="B432" s="35"/>
      <c r="C432" s="35"/>
      <c r="D432" s="36"/>
      <c r="E432" s="35"/>
      <c r="F432" s="36"/>
      <c r="G432" s="36"/>
      <c r="H432" s="36"/>
      <c r="I432" s="36"/>
      <c r="J432" s="35"/>
      <c r="K432" s="35"/>
      <c r="L432" s="35"/>
      <c r="M432" s="35"/>
      <c r="N432" s="35"/>
      <c r="O432" s="35"/>
      <c r="P432" s="35"/>
      <c r="Q432" s="35"/>
      <c r="R432" s="35"/>
      <c r="S432" s="35"/>
      <c r="T432" s="35"/>
      <c r="U432" s="35"/>
      <c r="V432" s="35"/>
      <c r="W432" s="35"/>
      <c r="X432" s="35"/>
      <c r="Z432" s="35"/>
      <c r="AA432" s="35"/>
      <c r="AB432" s="35"/>
      <c r="AH432" s="35"/>
    </row>
    <row r="433" spans="2:34" x14ac:dyDescent="0.2">
      <c r="B433" s="35"/>
      <c r="C433" s="35"/>
      <c r="D433" s="36"/>
      <c r="E433" s="35"/>
      <c r="F433" s="36"/>
      <c r="G433" s="36"/>
      <c r="H433" s="36"/>
      <c r="I433" s="36"/>
      <c r="J433" s="35"/>
      <c r="K433" s="35"/>
      <c r="L433" s="35"/>
      <c r="M433" s="35"/>
      <c r="N433" s="35"/>
      <c r="O433" s="35"/>
      <c r="P433" s="35"/>
      <c r="Q433" s="35"/>
      <c r="R433" s="35"/>
      <c r="S433" s="35"/>
      <c r="T433" s="35"/>
      <c r="U433" s="35"/>
      <c r="V433" s="35"/>
      <c r="W433" s="35"/>
      <c r="X433" s="35"/>
      <c r="Z433" s="35"/>
      <c r="AA433" s="35"/>
      <c r="AB433" s="35"/>
      <c r="AH433" s="35"/>
    </row>
    <row r="434" spans="2:34" x14ac:dyDescent="0.2">
      <c r="B434" s="35"/>
      <c r="C434" s="35"/>
      <c r="D434" s="36"/>
      <c r="E434" s="35"/>
      <c r="F434" s="36"/>
      <c r="G434" s="36"/>
      <c r="H434" s="36"/>
      <c r="I434" s="36"/>
      <c r="J434" s="35"/>
      <c r="K434" s="35"/>
      <c r="L434" s="35"/>
      <c r="M434" s="35"/>
      <c r="N434" s="35"/>
      <c r="O434" s="35"/>
      <c r="P434" s="35"/>
      <c r="Q434" s="35"/>
      <c r="R434" s="35"/>
      <c r="S434" s="35"/>
      <c r="T434" s="35"/>
      <c r="U434" s="35"/>
      <c r="V434" s="35"/>
      <c r="W434" s="35"/>
      <c r="X434" s="35"/>
      <c r="Z434" s="35"/>
      <c r="AA434" s="35"/>
      <c r="AB434" s="35"/>
      <c r="AH434" s="35"/>
    </row>
    <row r="435" spans="2:34" x14ac:dyDescent="0.2">
      <c r="B435" s="35"/>
      <c r="C435" s="35"/>
      <c r="D435" s="36"/>
      <c r="E435" s="35"/>
      <c r="F435" s="36"/>
      <c r="G435" s="36"/>
      <c r="H435" s="36"/>
      <c r="I435" s="36"/>
      <c r="J435" s="35"/>
      <c r="K435" s="35"/>
      <c r="L435" s="35"/>
      <c r="M435" s="35"/>
      <c r="N435" s="35"/>
      <c r="O435" s="35"/>
      <c r="P435" s="35"/>
      <c r="Q435" s="35"/>
      <c r="R435" s="35"/>
      <c r="S435" s="35"/>
      <c r="T435" s="35"/>
      <c r="U435" s="35"/>
      <c r="V435" s="35"/>
      <c r="W435" s="35"/>
      <c r="X435" s="35"/>
      <c r="Z435" s="35"/>
      <c r="AA435" s="35"/>
      <c r="AB435" s="35"/>
      <c r="AH435" s="35"/>
    </row>
    <row r="436" spans="2:34" x14ac:dyDescent="0.2">
      <c r="B436" s="35"/>
      <c r="C436" s="35"/>
      <c r="D436" s="36"/>
      <c r="E436" s="35"/>
      <c r="F436" s="36"/>
      <c r="G436" s="36"/>
      <c r="H436" s="36"/>
      <c r="I436" s="36"/>
      <c r="J436" s="35"/>
      <c r="K436" s="35"/>
      <c r="L436" s="35"/>
      <c r="M436" s="35"/>
      <c r="N436" s="35"/>
      <c r="O436" s="35"/>
      <c r="P436" s="35"/>
      <c r="Q436" s="35"/>
      <c r="R436" s="35"/>
      <c r="S436" s="35"/>
      <c r="T436" s="35"/>
      <c r="U436" s="35"/>
      <c r="V436" s="35"/>
      <c r="W436" s="35"/>
      <c r="X436" s="35"/>
      <c r="Z436" s="35"/>
      <c r="AA436" s="35"/>
      <c r="AB436" s="35"/>
      <c r="AH436" s="35"/>
    </row>
    <row r="437" spans="2:34" x14ac:dyDescent="0.2">
      <c r="B437" s="35"/>
      <c r="C437" s="35"/>
      <c r="D437" s="36"/>
      <c r="E437" s="35"/>
      <c r="F437" s="36"/>
      <c r="G437" s="36"/>
      <c r="H437" s="36"/>
      <c r="I437" s="36"/>
      <c r="J437" s="35"/>
      <c r="K437" s="35"/>
      <c r="L437" s="35"/>
      <c r="M437" s="35"/>
      <c r="N437" s="35"/>
      <c r="O437" s="35"/>
      <c r="P437" s="35"/>
      <c r="Q437" s="35"/>
      <c r="R437" s="35"/>
      <c r="S437" s="35"/>
      <c r="T437" s="35"/>
      <c r="U437" s="35"/>
      <c r="V437" s="35"/>
      <c r="W437" s="35"/>
      <c r="X437" s="35"/>
      <c r="Z437" s="35"/>
      <c r="AA437" s="35"/>
      <c r="AB437" s="35"/>
      <c r="AH437" s="35"/>
    </row>
    <row r="438" spans="2:34" x14ac:dyDescent="0.2">
      <c r="B438" s="35"/>
      <c r="C438" s="35"/>
      <c r="D438" s="36"/>
      <c r="E438" s="35"/>
      <c r="F438" s="36"/>
      <c r="G438" s="36"/>
      <c r="H438" s="36"/>
      <c r="I438" s="36"/>
      <c r="J438" s="35"/>
      <c r="K438" s="35"/>
      <c r="L438" s="35"/>
      <c r="M438" s="35"/>
      <c r="N438" s="35"/>
      <c r="O438" s="35"/>
      <c r="P438" s="35"/>
      <c r="Q438" s="35"/>
      <c r="R438" s="35"/>
      <c r="S438" s="35"/>
      <c r="T438" s="35"/>
      <c r="U438" s="35"/>
      <c r="V438" s="35"/>
      <c r="W438" s="35"/>
      <c r="X438" s="35"/>
      <c r="Z438" s="35"/>
      <c r="AA438" s="35"/>
      <c r="AB438" s="35"/>
      <c r="AH438" s="35"/>
    </row>
    <row r="439" spans="2:34" x14ac:dyDescent="0.2">
      <c r="B439" s="35"/>
      <c r="C439" s="35"/>
      <c r="D439" s="36"/>
      <c r="E439" s="35"/>
      <c r="F439" s="36"/>
      <c r="G439" s="36"/>
      <c r="H439" s="36"/>
      <c r="I439" s="36"/>
      <c r="J439" s="35"/>
      <c r="K439" s="35"/>
      <c r="L439" s="35"/>
      <c r="M439" s="35"/>
      <c r="N439" s="35"/>
      <c r="O439" s="35"/>
      <c r="P439" s="35"/>
      <c r="Q439" s="35"/>
      <c r="R439" s="35"/>
      <c r="S439" s="35"/>
      <c r="T439" s="35"/>
      <c r="U439" s="35"/>
      <c r="V439" s="35"/>
      <c r="W439" s="35"/>
      <c r="X439" s="35"/>
      <c r="Z439" s="35"/>
      <c r="AA439" s="35"/>
      <c r="AB439" s="35"/>
      <c r="AH439" s="35"/>
    </row>
    <row r="440" spans="2:34" x14ac:dyDescent="0.2">
      <c r="B440" s="35"/>
      <c r="C440" s="35"/>
      <c r="D440" s="36"/>
      <c r="E440" s="35"/>
      <c r="F440" s="36"/>
      <c r="G440" s="36"/>
      <c r="H440" s="36"/>
      <c r="I440" s="36"/>
      <c r="J440" s="35"/>
      <c r="K440" s="35"/>
      <c r="L440" s="35"/>
      <c r="M440" s="35"/>
      <c r="N440" s="35"/>
      <c r="O440" s="35"/>
      <c r="P440" s="35"/>
      <c r="Q440" s="35"/>
      <c r="R440" s="35"/>
      <c r="S440" s="35"/>
      <c r="T440" s="35"/>
      <c r="U440" s="35"/>
      <c r="V440" s="35"/>
      <c r="W440" s="35"/>
      <c r="X440" s="35"/>
      <c r="Z440" s="35"/>
      <c r="AA440" s="35"/>
      <c r="AB440" s="35"/>
      <c r="AH440" s="35"/>
    </row>
    <row r="441" spans="2:34" x14ac:dyDescent="0.2">
      <c r="B441" s="35"/>
      <c r="C441" s="35"/>
      <c r="D441" s="36"/>
      <c r="E441" s="35"/>
      <c r="F441" s="36"/>
      <c r="G441" s="36"/>
      <c r="H441" s="36"/>
      <c r="I441" s="36"/>
      <c r="J441" s="35"/>
      <c r="K441" s="35"/>
      <c r="L441" s="35"/>
      <c r="M441" s="35"/>
      <c r="N441" s="35"/>
      <c r="O441" s="35"/>
      <c r="P441" s="35"/>
      <c r="Q441" s="35"/>
      <c r="R441" s="35"/>
      <c r="S441" s="35"/>
      <c r="T441" s="35"/>
      <c r="U441" s="35"/>
      <c r="V441" s="35"/>
      <c r="W441" s="35"/>
      <c r="X441" s="35"/>
      <c r="Z441" s="35"/>
      <c r="AA441" s="35"/>
      <c r="AB441" s="35"/>
      <c r="AH441" s="35"/>
    </row>
    <row r="442" spans="2:34" x14ac:dyDescent="0.2">
      <c r="B442" s="35"/>
      <c r="C442" s="35"/>
      <c r="D442" s="36"/>
      <c r="E442" s="35"/>
      <c r="F442" s="36"/>
      <c r="G442" s="36"/>
      <c r="H442" s="36"/>
      <c r="I442" s="36"/>
      <c r="J442" s="35"/>
      <c r="K442" s="35"/>
      <c r="L442" s="35"/>
      <c r="M442" s="35"/>
      <c r="N442" s="35"/>
      <c r="O442" s="35"/>
      <c r="P442" s="35"/>
      <c r="Q442" s="35"/>
      <c r="R442" s="35"/>
      <c r="S442" s="35"/>
      <c r="T442" s="35"/>
      <c r="U442" s="35"/>
      <c r="V442" s="35"/>
      <c r="W442" s="35"/>
      <c r="X442" s="35"/>
      <c r="Z442" s="35"/>
      <c r="AA442" s="35"/>
      <c r="AB442" s="35"/>
      <c r="AH442" s="35"/>
    </row>
    <row r="443" spans="2:34" x14ac:dyDescent="0.2">
      <c r="B443" s="35"/>
      <c r="C443" s="35"/>
      <c r="D443" s="36"/>
      <c r="E443" s="35"/>
      <c r="F443" s="36"/>
      <c r="G443" s="36"/>
      <c r="H443" s="36"/>
      <c r="I443" s="36"/>
      <c r="J443" s="35"/>
      <c r="K443" s="35"/>
      <c r="L443" s="35"/>
      <c r="M443" s="35"/>
      <c r="N443" s="35"/>
      <c r="O443" s="35"/>
      <c r="P443" s="35"/>
      <c r="Q443" s="35"/>
      <c r="R443" s="35"/>
      <c r="S443" s="35"/>
      <c r="T443" s="35"/>
      <c r="U443" s="35"/>
      <c r="V443" s="35"/>
      <c r="W443" s="35"/>
      <c r="X443" s="35"/>
      <c r="Z443" s="35"/>
      <c r="AA443" s="35"/>
      <c r="AB443" s="35"/>
      <c r="AH443" s="35"/>
    </row>
    <row r="444" spans="2:34" x14ac:dyDescent="0.2">
      <c r="B444" s="35"/>
      <c r="C444" s="35"/>
      <c r="D444" s="36"/>
      <c r="E444" s="35"/>
      <c r="F444" s="36"/>
      <c r="G444" s="36"/>
      <c r="H444" s="36"/>
      <c r="I444" s="36"/>
      <c r="J444" s="35"/>
      <c r="K444" s="35"/>
      <c r="L444" s="35"/>
      <c r="M444" s="35"/>
      <c r="N444" s="35"/>
      <c r="O444" s="35"/>
      <c r="P444" s="35"/>
      <c r="Q444" s="35"/>
      <c r="R444" s="35"/>
      <c r="S444" s="35"/>
      <c r="T444" s="35"/>
      <c r="U444" s="35"/>
      <c r="V444" s="35"/>
      <c r="W444" s="35"/>
      <c r="X444" s="35"/>
      <c r="Z444" s="35"/>
      <c r="AA444" s="35"/>
      <c r="AB444" s="35"/>
      <c r="AH444" s="35"/>
    </row>
    <row r="445" spans="2:34" x14ac:dyDescent="0.2">
      <c r="B445" s="35"/>
      <c r="C445" s="35"/>
      <c r="D445" s="36"/>
      <c r="E445" s="35"/>
      <c r="F445" s="36"/>
      <c r="G445" s="36"/>
      <c r="H445" s="36"/>
      <c r="I445" s="36"/>
      <c r="J445" s="35"/>
      <c r="K445" s="35"/>
      <c r="L445" s="35"/>
      <c r="M445" s="35"/>
      <c r="N445" s="35"/>
      <c r="O445" s="35"/>
      <c r="P445" s="35"/>
      <c r="Q445" s="35"/>
      <c r="R445" s="35"/>
      <c r="S445" s="35"/>
      <c r="T445" s="35"/>
      <c r="U445" s="35"/>
      <c r="V445" s="35"/>
      <c r="W445" s="35"/>
      <c r="X445" s="35"/>
      <c r="Z445" s="35"/>
      <c r="AA445" s="35"/>
      <c r="AB445" s="35"/>
      <c r="AH445" s="35"/>
    </row>
    <row r="446" spans="2:34" x14ac:dyDescent="0.2">
      <c r="B446" s="35"/>
      <c r="C446" s="35"/>
      <c r="D446" s="36"/>
      <c r="E446" s="35"/>
      <c r="F446" s="36"/>
      <c r="G446" s="36"/>
      <c r="H446" s="36"/>
      <c r="I446" s="36"/>
      <c r="J446" s="35"/>
      <c r="K446" s="35"/>
      <c r="L446" s="35"/>
      <c r="M446" s="35"/>
      <c r="N446" s="35"/>
      <c r="O446" s="35"/>
      <c r="P446" s="35"/>
      <c r="Q446" s="35"/>
      <c r="R446" s="35"/>
      <c r="S446" s="35"/>
      <c r="T446" s="35"/>
      <c r="U446" s="35"/>
      <c r="V446" s="35"/>
      <c r="W446" s="35"/>
      <c r="X446" s="35"/>
      <c r="Z446" s="35"/>
      <c r="AA446" s="35"/>
      <c r="AB446" s="35"/>
      <c r="AH446" s="35"/>
    </row>
    <row r="447" spans="2:34" x14ac:dyDescent="0.2">
      <c r="B447" s="35"/>
      <c r="C447" s="35"/>
      <c r="D447" s="36"/>
      <c r="E447" s="35"/>
      <c r="F447" s="36"/>
      <c r="G447" s="36"/>
      <c r="H447" s="36"/>
      <c r="I447" s="36"/>
      <c r="J447" s="35"/>
      <c r="K447" s="35"/>
      <c r="L447" s="35"/>
      <c r="M447" s="35"/>
      <c r="N447" s="35"/>
      <c r="O447" s="35"/>
      <c r="P447" s="35"/>
      <c r="Q447" s="35"/>
      <c r="R447" s="35"/>
      <c r="S447" s="35"/>
      <c r="T447" s="35"/>
      <c r="U447" s="35"/>
      <c r="V447" s="35"/>
      <c r="W447" s="35"/>
      <c r="X447" s="35"/>
      <c r="Z447" s="35"/>
      <c r="AA447" s="35"/>
      <c r="AB447" s="35"/>
      <c r="AH447" s="35"/>
    </row>
    <row r="448" spans="2:34" x14ac:dyDescent="0.2">
      <c r="B448" s="35"/>
      <c r="C448" s="35"/>
      <c r="D448" s="36"/>
      <c r="E448" s="35"/>
      <c r="F448" s="36"/>
      <c r="G448" s="36"/>
      <c r="H448" s="36"/>
      <c r="I448" s="36"/>
      <c r="J448" s="35"/>
      <c r="K448" s="35"/>
      <c r="L448" s="35"/>
      <c r="M448" s="35"/>
      <c r="N448" s="35"/>
      <c r="O448" s="35"/>
      <c r="P448" s="35"/>
      <c r="Q448" s="35"/>
      <c r="R448" s="35"/>
      <c r="S448" s="35"/>
      <c r="T448" s="35"/>
      <c r="U448" s="35"/>
      <c r="V448" s="35"/>
      <c r="W448" s="35"/>
      <c r="X448" s="35"/>
      <c r="Z448" s="35"/>
      <c r="AA448" s="35"/>
      <c r="AB448" s="35"/>
      <c r="AH448" s="35"/>
    </row>
    <row r="449" spans="2:34" x14ac:dyDescent="0.2">
      <c r="B449" s="35"/>
      <c r="C449" s="35"/>
      <c r="D449" s="36"/>
      <c r="E449" s="35"/>
      <c r="F449" s="36"/>
      <c r="G449" s="36"/>
      <c r="H449" s="36"/>
      <c r="I449" s="36"/>
      <c r="J449" s="35"/>
      <c r="K449" s="35"/>
      <c r="L449" s="35"/>
      <c r="M449" s="35"/>
      <c r="N449" s="35"/>
      <c r="O449" s="35"/>
      <c r="P449" s="35"/>
      <c r="Q449" s="35"/>
      <c r="R449" s="35"/>
      <c r="S449" s="35"/>
      <c r="T449" s="35"/>
      <c r="U449" s="35"/>
      <c r="V449" s="35"/>
      <c r="W449" s="35"/>
      <c r="X449" s="35"/>
      <c r="Z449" s="35"/>
      <c r="AA449" s="35"/>
      <c r="AB449" s="35"/>
      <c r="AH449" s="35"/>
    </row>
    <row r="450" spans="2:34" x14ac:dyDescent="0.2">
      <c r="B450" s="35"/>
      <c r="C450" s="35"/>
      <c r="D450" s="36"/>
      <c r="E450" s="35"/>
      <c r="F450" s="36"/>
      <c r="G450" s="36"/>
      <c r="H450" s="36"/>
      <c r="I450" s="36"/>
      <c r="J450" s="35"/>
      <c r="K450" s="35"/>
      <c r="L450" s="35"/>
      <c r="M450" s="35"/>
      <c r="N450" s="35"/>
      <c r="O450" s="35"/>
      <c r="P450" s="35"/>
      <c r="Q450" s="35"/>
      <c r="R450" s="35"/>
      <c r="S450" s="35"/>
      <c r="T450" s="35"/>
      <c r="U450" s="35"/>
      <c r="V450" s="35"/>
      <c r="W450" s="35"/>
      <c r="X450" s="35"/>
      <c r="Z450" s="35"/>
      <c r="AA450" s="35"/>
      <c r="AB450" s="35"/>
      <c r="AH450" s="35"/>
    </row>
    <row r="451" spans="2:34" x14ac:dyDescent="0.2">
      <c r="B451" s="35"/>
      <c r="C451" s="35"/>
      <c r="D451" s="36"/>
      <c r="E451" s="35"/>
      <c r="F451" s="36"/>
      <c r="G451" s="36"/>
      <c r="H451" s="36"/>
      <c r="I451" s="36"/>
      <c r="J451" s="35"/>
      <c r="K451" s="35"/>
      <c r="L451" s="35"/>
      <c r="M451" s="35"/>
      <c r="N451" s="35"/>
      <c r="O451" s="35"/>
      <c r="P451" s="35"/>
      <c r="Q451" s="35"/>
      <c r="R451" s="35"/>
      <c r="S451" s="35"/>
      <c r="T451" s="35"/>
      <c r="U451" s="35"/>
      <c r="V451" s="35"/>
      <c r="W451" s="35"/>
      <c r="X451" s="35"/>
      <c r="Z451" s="35"/>
      <c r="AA451" s="35"/>
      <c r="AB451" s="35"/>
      <c r="AH451" s="35"/>
    </row>
    <row r="452" spans="2:34" x14ac:dyDescent="0.2">
      <c r="B452" s="35"/>
      <c r="C452" s="35"/>
      <c r="D452" s="36"/>
      <c r="E452" s="35"/>
      <c r="F452" s="36"/>
      <c r="G452" s="36"/>
      <c r="H452" s="36"/>
      <c r="I452" s="36"/>
      <c r="J452" s="35"/>
      <c r="K452" s="35"/>
      <c r="L452" s="35"/>
      <c r="M452" s="35"/>
      <c r="N452" s="35"/>
      <c r="O452" s="35"/>
      <c r="P452" s="35"/>
      <c r="Q452" s="35"/>
      <c r="R452" s="35"/>
      <c r="S452" s="35"/>
      <c r="T452" s="35"/>
      <c r="U452" s="35"/>
      <c r="V452" s="35"/>
      <c r="W452" s="35"/>
      <c r="X452" s="35"/>
      <c r="Z452" s="35"/>
      <c r="AA452" s="35"/>
      <c r="AB452" s="35"/>
      <c r="AH452" s="35"/>
    </row>
    <row r="453" spans="2:34" x14ac:dyDescent="0.2">
      <c r="B453" s="35"/>
      <c r="C453" s="35"/>
      <c r="D453" s="36"/>
      <c r="E453" s="35"/>
      <c r="F453" s="36"/>
      <c r="G453" s="36"/>
      <c r="H453" s="36"/>
      <c r="I453" s="36"/>
      <c r="J453" s="35"/>
      <c r="K453" s="35"/>
      <c r="L453" s="35"/>
      <c r="M453" s="35"/>
      <c r="N453" s="35"/>
      <c r="O453" s="35"/>
      <c r="P453" s="35"/>
      <c r="Q453" s="35"/>
      <c r="R453" s="35"/>
      <c r="S453" s="35"/>
      <c r="T453" s="35"/>
      <c r="U453" s="35"/>
      <c r="V453" s="35"/>
      <c r="W453" s="35"/>
      <c r="X453" s="35"/>
      <c r="Z453" s="35"/>
      <c r="AA453" s="35"/>
      <c r="AB453" s="35"/>
      <c r="AH453" s="35"/>
    </row>
    <row r="454" spans="2:34" x14ac:dyDescent="0.2">
      <c r="B454" s="35"/>
      <c r="C454" s="35"/>
      <c r="D454" s="36"/>
      <c r="E454" s="35"/>
      <c r="F454" s="36"/>
      <c r="G454" s="36"/>
      <c r="H454" s="36"/>
      <c r="I454" s="36"/>
      <c r="J454" s="35"/>
      <c r="K454" s="35"/>
      <c r="L454" s="35"/>
      <c r="M454" s="35"/>
      <c r="N454" s="35"/>
      <c r="O454" s="35"/>
      <c r="P454" s="35"/>
      <c r="Q454" s="35"/>
      <c r="R454" s="35"/>
      <c r="S454" s="35"/>
      <c r="T454" s="35"/>
      <c r="U454" s="35"/>
      <c r="V454" s="35"/>
      <c r="W454" s="35"/>
      <c r="X454" s="35"/>
      <c r="Z454" s="35"/>
      <c r="AA454" s="35"/>
      <c r="AB454" s="35"/>
      <c r="AH454" s="35"/>
    </row>
    <row r="455" spans="2:34" x14ac:dyDescent="0.2">
      <c r="B455" s="35"/>
      <c r="C455" s="35"/>
      <c r="D455" s="36"/>
      <c r="E455" s="35"/>
      <c r="F455" s="36"/>
      <c r="G455" s="36"/>
      <c r="H455" s="36"/>
      <c r="I455" s="36"/>
      <c r="J455" s="35"/>
      <c r="K455" s="35"/>
      <c r="L455" s="35"/>
      <c r="M455" s="35"/>
      <c r="N455" s="35"/>
      <c r="O455" s="35"/>
      <c r="P455" s="35"/>
      <c r="Q455" s="35"/>
      <c r="R455" s="35"/>
      <c r="S455" s="35"/>
      <c r="T455" s="35"/>
      <c r="U455" s="35"/>
      <c r="V455" s="35"/>
      <c r="W455" s="35"/>
      <c r="X455" s="35"/>
      <c r="Z455" s="35"/>
      <c r="AA455" s="35"/>
      <c r="AB455" s="35"/>
      <c r="AH455" s="35"/>
    </row>
    <row r="456" spans="2:34" x14ac:dyDescent="0.2">
      <c r="B456" s="35"/>
      <c r="C456" s="35"/>
      <c r="D456" s="36"/>
      <c r="E456" s="35"/>
      <c r="F456" s="36"/>
      <c r="G456" s="36"/>
      <c r="H456" s="36"/>
      <c r="I456" s="36"/>
      <c r="J456" s="35"/>
      <c r="K456" s="35"/>
      <c r="L456" s="35"/>
      <c r="M456" s="35"/>
      <c r="N456" s="35"/>
      <c r="O456" s="35"/>
      <c r="P456" s="35"/>
      <c r="Q456" s="35"/>
      <c r="R456" s="35"/>
      <c r="S456" s="35"/>
      <c r="T456" s="35"/>
      <c r="U456" s="35"/>
      <c r="V456" s="35"/>
      <c r="W456" s="35"/>
      <c r="X456" s="35"/>
      <c r="Z456" s="35"/>
      <c r="AA456" s="35"/>
      <c r="AB456" s="35"/>
      <c r="AH456" s="35"/>
    </row>
    <row r="457" spans="2:34" x14ac:dyDescent="0.2">
      <c r="B457" s="35"/>
      <c r="C457" s="35"/>
      <c r="D457" s="36"/>
      <c r="E457" s="35"/>
      <c r="F457" s="36"/>
      <c r="G457" s="36"/>
      <c r="H457" s="36"/>
      <c r="I457" s="36"/>
      <c r="J457" s="35"/>
      <c r="K457" s="35"/>
      <c r="L457" s="35"/>
      <c r="M457" s="35"/>
      <c r="N457" s="35"/>
      <c r="O457" s="35"/>
      <c r="P457" s="35"/>
      <c r="Q457" s="35"/>
      <c r="R457" s="35"/>
      <c r="S457" s="35"/>
      <c r="T457" s="35"/>
      <c r="U457" s="35"/>
      <c r="V457" s="35"/>
      <c r="W457" s="35"/>
      <c r="X457" s="35"/>
      <c r="Z457" s="35"/>
      <c r="AA457" s="35"/>
      <c r="AB457" s="35"/>
      <c r="AH457" s="35"/>
    </row>
    <row r="458" spans="2:34" x14ac:dyDescent="0.2">
      <c r="B458" s="35"/>
      <c r="C458" s="35"/>
      <c r="D458" s="36"/>
      <c r="E458" s="35"/>
      <c r="F458" s="36"/>
      <c r="G458" s="36"/>
      <c r="H458" s="36"/>
      <c r="I458" s="36"/>
      <c r="J458" s="35"/>
      <c r="K458" s="35"/>
      <c r="L458" s="35"/>
      <c r="M458" s="35"/>
      <c r="N458" s="35"/>
      <c r="O458" s="35"/>
      <c r="P458" s="35"/>
      <c r="Q458" s="35"/>
      <c r="R458" s="35"/>
      <c r="S458" s="35"/>
      <c r="T458" s="35"/>
      <c r="U458" s="35"/>
      <c r="V458" s="35"/>
      <c r="W458" s="35"/>
      <c r="X458" s="35"/>
      <c r="Z458" s="35"/>
      <c r="AA458" s="35"/>
      <c r="AB458" s="35"/>
      <c r="AH458" s="35"/>
    </row>
    <row r="459" spans="2:34" x14ac:dyDescent="0.2">
      <c r="B459" s="35"/>
      <c r="C459" s="35"/>
      <c r="D459" s="36"/>
      <c r="E459" s="35"/>
      <c r="F459" s="36"/>
      <c r="G459" s="36"/>
      <c r="H459" s="36"/>
      <c r="I459" s="36"/>
      <c r="J459" s="35"/>
      <c r="K459" s="35"/>
      <c r="L459" s="35"/>
      <c r="M459" s="35"/>
      <c r="N459" s="35"/>
      <c r="O459" s="35"/>
      <c r="P459" s="35"/>
      <c r="Q459" s="35"/>
      <c r="R459" s="35"/>
      <c r="S459" s="35"/>
      <c r="T459" s="35"/>
      <c r="U459" s="35"/>
      <c r="V459" s="35"/>
      <c r="W459" s="35"/>
      <c r="X459" s="35"/>
      <c r="Z459" s="35"/>
      <c r="AA459" s="35"/>
      <c r="AB459" s="35"/>
      <c r="AH459" s="35"/>
    </row>
    <row r="460" spans="2:34" x14ac:dyDescent="0.2">
      <c r="B460" s="35"/>
      <c r="C460" s="35"/>
      <c r="D460" s="36"/>
      <c r="E460" s="35"/>
      <c r="F460" s="36"/>
      <c r="G460" s="36"/>
      <c r="H460" s="36"/>
      <c r="I460" s="36"/>
      <c r="J460" s="35"/>
      <c r="K460" s="35"/>
      <c r="L460" s="35"/>
      <c r="M460" s="35"/>
      <c r="N460" s="35"/>
      <c r="O460" s="35"/>
      <c r="P460" s="35"/>
      <c r="Q460" s="35"/>
      <c r="R460" s="35"/>
      <c r="S460" s="35"/>
      <c r="T460" s="35"/>
      <c r="U460" s="35"/>
      <c r="V460" s="35"/>
      <c r="W460" s="35"/>
      <c r="X460" s="35"/>
      <c r="Z460" s="35"/>
      <c r="AA460" s="35"/>
      <c r="AB460" s="35"/>
      <c r="AH460" s="35"/>
    </row>
    <row r="461" spans="2:34" x14ac:dyDescent="0.2">
      <c r="B461" s="35"/>
      <c r="C461" s="35"/>
      <c r="D461" s="36"/>
      <c r="E461" s="35"/>
      <c r="F461" s="36"/>
      <c r="G461" s="36"/>
      <c r="H461" s="36"/>
      <c r="I461" s="36"/>
      <c r="J461" s="35"/>
      <c r="K461" s="35"/>
      <c r="L461" s="35"/>
      <c r="M461" s="35"/>
      <c r="N461" s="35"/>
      <c r="O461" s="35"/>
      <c r="P461" s="35"/>
      <c r="Q461" s="35"/>
      <c r="R461" s="35"/>
      <c r="S461" s="35"/>
      <c r="T461" s="35"/>
      <c r="U461" s="35"/>
      <c r="V461" s="35"/>
      <c r="W461" s="35"/>
      <c r="X461" s="35"/>
      <c r="Z461" s="35"/>
      <c r="AA461" s="35"/>
      <c r="AB461" s="35"/>
      <c r="AH461" s="35"/>
    </row>
    <row r="462" spans="2:34" x14ac:dyDescent="0.2">
      <c r="B462" s="35"/>
      <c r="C462" s="35"/>
      <c r="D462" s="36"/>
      <c r="E462" s="35"/>
      <c r="F462" s="36"/>
      <c r="G462" s="36"/>
      <c r="H462" s="36"/>
      <c r="I462" s="36"/>
      <c r="J462" s="35"/>
      <c r="K462" s="35"/>
      <c r="L462" s="35"/>
      <c r="M462" s="35"/>
      <c r="N462" s="35"/>
      <c r="O462" s="35"/>
      <c r="P462" s="35"/>
      <c r="Q462" s="35"/>
      <c r="R462" s="35"/>
      <c r="S462" s="35"/>
      <c r="T462" s="35"/>
      <c r="U462" s="35"/>
      <c r="V462" s="35"/>
      <c r="W462" s="35"/>
      <c r="X462" s="35"/>
      <c r="Z462" s="35"/>
      <c r="AA462" s="35"/>
      <c r="AB462" s="35"/>
      <c r="AH462" s="35"/>
    </row>
    <row r="463" spans="2:34" x14ac:dyDescent="0.2">
      <c r="B463" s="35"/>
      <c r="C463" s="35"/>
      <c r="D463" s="36"/>
      <c r="E463" s="35"/>
      <c r="F463" s="36"/>
      <c r="G463" s="36"/>
      <c r="H463" s="36"/>
      <c r="I463" s="36"/>
      <c r="J463" s="35"/>
      <c r="K463" s="35"/>
      <c r="L463" s="35"/>
      <c r="M463" s="35"/>
      <c r="N463" s="35"/>
      <c r="O463" s="35"/>
      <c r="P463" s="35"/>
      <c r="Q463" s="35"/>
      <c r="R463" s="35"/>
      <c r="S463" s="35"/>
      <c r="T463" s="35"/>
      <c r="U463" s="35"/>
      <c r="V463" s="35"/>
      <c r="W463" s="35"/>
      <c r="X463" s="35"/>
      <c r="Z463" s="35"/>
      <c r="AA463" s="35"/>
      <c r="AB463" s="35"/>
      <c r="AH463" s="35"/>
    </row>
    <row r="464" spans="2:34" x14ac:dyDescent="0.2">
      <c r="B464" s="35"/>
      <c r="C464" s="35"/>
      <c r="D464" s="36"/>
      <c r="E464" s="35"/>
      <c r="F464" s="36"/>
      <c r="G464" s="36"/>
      <c r="H464" s="36"/>
      <c r="I464" s="36"/>
      <c r="J464" s="35"/>
      <c r="K464" s="35"/>
      <c r="L464" s="35"/>
      <c r="M464" s="35"/>
      <c r="N464" s="35"/>
      <c r="O464" s="35"/>
      <c r="P464" s="35"/>
      <c r="Q464" s="35"/>
      <c r="R464" s="35"/>
      <c r="S464" s="35"/>
      <c r="T464" s="35"/>
      <c r="U464" s="35"/>
      <c r="V464" s="35"/>
      <c r="W464" s="35"/>
      <c r="X464" s="35"/>
      <c r="Z464" s="35"/>
      <c r="AA464" s="35"/>
      <c r="AB464" s="35"/>
      <c r="AH464" s="35"/>
    </row>
    <row r="465" spans="2:34" x14ac:dyDescent="0.2">
      <c r="B465" s="35"/>
      <c r="C465" s="35"/>
      <c r="D465" s="36"/>
      <c r="E465" s="35"/>
      <c r="F465" s="36"/>
      <c r="G465" s="36"/>
      <c r="H465" s="36"/>
      <c r="I465" s="36"/>
      <c r="J465" s="35"/>
      <c r="K465" s="35"/>
      <c r="L465" s="35"/>
      <c r="M465" s="35"/>
      <c r="N465" s="35"/>
      <c r="O465" s="35"/>
      <c r="P465" s="35"/>
      <c r="Q465" s="35"/>
      <c r="R465" s="35"/>
      <c r="S465" s="35"/>
      <c r="T465" s="35"/>
      <c r="U465" s="35"/>
      <c r="V465" s="35"/>
      <c r="W465" s="35"/>
      <c r="X465" s="35"/>
      <c r="Z465" s="35"/>
      <c r="AA465" s="35"/>
      <c r="AB465" s="35"/>
      <c r="AH465" s="35"/>
    </row>
    <row r="466" spans="2:34" x14ac:dyDescent="0.2">
      <c r="B466" s="35"/>
      <c r="C466" s="35"/>
      <c r="D466" s="36"/>
      <c r="E466" s="35"/>
      <c r="F466" s="36"/>
      <c r="G466" s="36"/>
      <c r="H466" s="36"/>
      <c r="I466" s="36"/>
      <c r="J466" s="35"/>
      <c r="K466" s="35"/>
      <c r="L466" s="35"/>
      <c r="M466" s="35"/>
      <c r="N466" s="35"/>
      <c r="O466" s="35"/>
      <c r="P466" s="35"/>
      <c r="Q466" s="35"/>
      <c r="R466" s="35"/>
      <c r="S466" s="35"/>
      <c r="T466" s="35"/>
      <c r="U466" s="35"/>
      <c r="V466" s="35"/>
      <c r="W466" s="35"/>
      <c r="X466" s="35"/>
      <c r="Z466" s="35"/>
      <c r="AA466" s="35"/>
      <c r="AB466" s="35"/>
      <c r="AH466" s="35"/>
    </row>
    <row r="467" spans="2:34" x14ac:dyDescent="0.2">
      <c r="B467" s="35"/>
      <c r="C467" s="35"/>
      <c r="D467" s="36"/>
      <c r="E467" s="35"/>
      <c r="F467" s="36"/>
      <c r="G467" s="36"/>
      <c r="H467" s="36"/>
      <c r="I467" s="36"/>
      <c r="J467" s="35"/>
      <c r="K467" s="35"/>
      <c r="L467" s="35"/>
      <c r="M467" s="35"/>
      <c r="N467" s="35"/>
      <c r="O467" s="35"/>
      <c r="P467" s="35"/>
      <c r="Q467" s="35"/>
      <c r="R467" s="35"/>
      <c r="S467" s="35"/>
      <c r="T467" s="35"/>
      <c r="U467" s="35"/>
      <c r="V467" s="35"/>
      <c r="W467" s="35"/>
      <c r="X467" s="35"/>
      <c r="Z467" s="35"/>
      <c r="AA467" s="35"/>
      <c r="AB467" s="35"/>
      <c r="AH467" s="35"/>
    </row>
    <row r="468" spans="2:34" x14ac:dyDescent="0.2">
      <c r="B468" s="35"/>
      <c r="C468" s="35"/>
      <c r="D468" s="36"/>
      <c r="E468" s="35"/>
      <c r="F468" s="36"/>
      <c r="G468" s="36"/>
      <c r="H468" s="36"/>
      <c r="I468" s="36"/>
      <c r="J468" s="35"/>
      <c r="K468" s="35"/>
      <c r="L468" s="35"/>
      <c r="M468" s="35"/>
      <c r="N468" s="35"/>
      <c r="O468" s="35"/>
      <c r="P468" s="35"/>
      <c r="Q468" s="35"/>
      <c r="R468" s="35"/>
      <c r="S468" s="35"/>
      <c r="T468" s="35"/>
      <c r="U468" s="35"/>
      <c r="V468" s="35"/>
      <c r="W468" s="35"/>
      <c r="X468" s="35"/>
      <c r="Z468" s="35"/>
      <c r="AA468" s="35"/>
      <c r="AB468" s="35"/>
      <c r="AH468" s="35"/>
    </row>
    <row r="469" spans="2:34" x14ac:dyDescent="0.2">
      <c r="B469" s="35"/>
      <c r="C469" s="35"/>
      <c r="D469" s="36"/>
      <c r="E469" s="35"/>
      <c r="F469" s="36"/>
      <c r="G469" s="36"/>
      <c r="H469" s="36"/>
      <c r="I469" s="36"/>
      <c r="J469" s="35"/>
      <c r="K469" s="35"/>
      <c r="L469" s="35"/>
      <c r="M469" s="35"/>
      <c r="N469" s="35"/>
      <c r="O469" s="35"/>
      <c r="P469" s="35"/>
      <c r="Q469" s="35"/>
      <c r="R469" s="35"/>
      <c r="S469" s="35"/>
      <c r="T469" s="35"/>
      <c r="U469" s="35"/>
      <c r="V469" s="35"/>
      <c r="W469" s="35"/>
      <c r="X469" s="35"/>
      <c r="Z469" s="35"/>
      <c r="AA469" s="35"/>
      <c r="AB469" s="35"/>
      <c r="AH469" s="35"/>
    </row>
    <row r="470" spans="2:34" x14ac:dyDescent="0.2">
      <c r="B470" s="35"/>
      <c r="C470" s="35"/>
      <c r="D470" s="36"/>
      <c r="E470" s="35"/>
      <c r="F470" s="36"/>
      <c r="G470" s="36"/>
      <c r="H470" s="36"/>
      <c r="I470" s="36"/>
      <c r="J470" s="35"/>
      <c r="K470" s="35"/>
      <c r="L470" s="35"/>
      <c r="M470" s="35"/>
      <c r="N470" s="35"/>
      <c r="O470" s="35"/>
      <c r="P470" s="35"/>
      <c r="Q470" s="35"/>
      <c r="R470" s="35"/>
      <c r="S470" s="35"/>
      <c r="T470" s="35"/>
      <c r="U470" s="35"/>
      <c r="V470" s="35"/>
      <c r="W470" s="35"/>
      <c r="X470" s="35"/>
      <c r="Z470" s="35"/>
      <c r="AA470" s="35"/>
      <c r="AB470" s="35"/>
      <c r="AH470" s="35"/>
    </row>
    <row r="471" spans="2:34" x14ac:dyDescent="0.2">
      <c r="B471" s="35"/>
      <c r="C471" s="35"/>
      <c r="D471" s="36"/>
      <c r="E471" s="35"/>
      <c r="F471" s="36"/>
      <c r="G471" s="36"/>
      <c r="H471" s="36"/>
      <c r="I471" s="36"/>
      <c r="J471" s="35"/>
      <c r="K471" s="35"/>
      <c r="L471" s="35"/>
      <c r="M471" s="35"/>
      <c r="N471" s="35"/>
      <c r="O471" s="35"/>
      <c r="P471" s="35"/>
      <c r="Q471" s="35"/>
      <c r="R471" s="35"/>
      <c r="S471" s="35"/>
      <c r="T471" s="35"/>
      <c r="U471" s="35"/>
      <c r="V471" s="35"/>
      <c r="W471" s="35"/>
      <c r="X471" s="35"/>
      <c r="Z471" s="35"/>
      <c r="AA471" s="35"/>
      <c r="AB471" s="35"/>
      <c r="AH471" s="35"/>
    </row>
    <row r="472" spans="2:34" x14ac:dyDescent="0.2">
      <c r="B472" s="35"/>
      <c r="C472" s="35"/>
      <c r="D472" s="36"/>
      <c r="E472" s="35"/>
      <c r="F472" s="36"/>
      <c r="G472" s="36"/>
      <c r="H472" s="36"/>
      <c r="I472" s="36"/>
      <c r="J472" s="35"/>
      <c r="K472" s="35"/>
      <c r="L472" s="35"/>
      <c r="M472" s="35"/>
      <c r="N472" s="35"/>
      <c r="O472" s="35"/>
      <c r="P472" s="35"/>
      <c r="Q472" s="35"/>
      <c r="R472" s="35"/>
      <c r="S472" s="35"/>
      <c r="T472" s="35"/>
      <c r="U472" s="35"/>
      <c r="V472" s="35"/>
      <c r="W472" s="35"/>
      <c r="X472" s="35"/>
      <c r="Z472" s="35"/>
      <c r="AA472" s="35"/>
      <c r="AB472" s="35"/>
      <c r="AH472" s="35"/>
    </row>
    <row r="473" spans="2:34" x14ac:dyDescent="0.2">
      <c r="B473" s="35"/>
      <c r="C473" s="35"/>
      <c r="D473" s="36"/>
      <c r="E473" s="35"/>
      <c r="F473" s="36"/>
      <c r="G473" s="36"/>
      <c r="H473" s="36"/>
      <c r="I473" s="36"/>
      <c r="J473" s="35"/>
      <c r="K473" s="35"/>
      <c r="L473" s="35"/>
      <c r="M473" s="35"/>
      <c r="N473" s="35"/>
      <c r="O473" s="35"/>
      <c r="P473" s="35"/>
      <c r="Q473" s="35"/>
      <c r="R473" s="35"/>
      <c r="S473" s="35"/>
      <c r="T473" s="35"/>
      <c r="U473" s="35"/>
      <c r="V473" s="35"/>
      <c r="W473" s="35"/>
      <c r="X473" s="35"/>
      <c r="Z473" s="35"/>
      <c r="AA473" s="35"/>
      <c r="AB473" s="35"/>
      <c r="AH473" s="35"/>
    </row>
    <row r="474" spans="2:34" x14ac:dyDescent="0.2">
      <c r="B474" s="35"/>
      <c r="C474" s="35"/>
      <c r="D474" s="36"/>
      <c r="E474" s="35"/>
      <c r="F474" s="36"/>
      <c r="G474" s="36"/>
      <c r="H474" s="36"/>
      <c r="I474" s="36"/>
      <c r="J474" s="35"/>
      <c r="K474" s="35"/>
      <c r="L474" s="35"/>
      <c r="M474" s="35"/>
      <c r="N474" s="35"/>
      <c r="O474" s="35"/>
      <c r="P474" s="35"/>
      <c r="Q474" s="35"/>
      <c r="R474" s="35"/>
      <c r="S474" s="35"/>
      <c r="T474" s="35"/>
      <c r="U474" s="35"/>
      <c r="V474" s="35"/>
      <c r="W474" s="35"/>
      <c r="X474" s="35"/>
      <c r="Z474" s="35"/>
      <c r="AA474" s="35"/>
      <c r="AB474" s="35"/>
      <c r="AH474" s="35"/>
    </row>
    <row r="475" spans="2:34" x14ac:dyDescent="0.2">
      <c r="B475" s="35"/>
      <c r="C475" s="35"/>
      <c r="D475" s="36"/>
      <c r="E475" s="35"/>
      <c r="F475" s="36"/>
      <c r="G475" s="36"/>
      <c r="H475" s="36"/>
      <c r="I475" s="36"/>
      <c r="J475" s="35"/>
      <c r="K475" s="35"/>
      <c r="L475" s="35"/>
      <c r="M475" s="35"/>
      <c r="N475" s="35"/>
      <c r="O475" s="35"/>
      <c r="P475" s="35"/>
      <c r="Q475" s="35"/>
      <c r="R475" s="35"/>
      <c r="S475" s="35"/>
      <c r="T475" s="35"/>
      <c r="U475" s="35"/>
      <c r="V475" s="35"/>
      <c r="W475" s="35"/>
      <c r="X475" s="35"/>
      <c r="Z475" s="35"/>
      <c r="AA475" s="35"/>
      <c r="AB475" s="35"/>
      <c r="AH475" s="35"/>
    </row>
    <row r="476" spans="2:34" x14ac:dyDescent="0.2">
      <c r="B476" s="35"/>
      <c r="C476" s="35"/>
      <c r="D476" s="36"/>
      <c r="E476" s="35"/>
      <c r="F476" s="36"/>
      <c r="G476" s="36"/>
      <c r="H476" s="36"/>
      <c r="I476" s="36"/>
      <c r="J476" s="35"/>
      <c r="K476" s="35"/>
      <c r="L476" s="35"/>
      <c r="M476" s="35"/>
      <c r="N476" s="35"/>
      <c r="O476" s="35"/>
      <c r="P476" s="35"/>
      <c r="Q476" s="35"/>
      <c r="R476" s="35"/>
      <c r="S476" s="35"/>
      <c r="T476" s="35"/>
      <c r="U476" s="35"/>
      <c r="V476" s="35"/>
      <c r="W476" s="35"/>
      <c r="X476" s="35"/>
      <c r="Z476" s="35"/>
      <c r="AA476" s="35"/>
      <c r="AB476" s="35"/>
      <c r="AH476" s="35"/>
    </row>
    <row r="477" spans="2:34" x14ac:dyDescent="0.2">
      <c r="B477" s="35"/>
      <c r="C477" s="35"/>
      <c r="D477" s="36"/>
      <c r="E477" s="35"/>
      <c r="F477" s="36"/>
      <c r="G477" s="36"/>
      <c r="H477" s="36"/>
      <c r="I477" s="36"/>
      <c r="J477" s="35"/>
      <c r="K477" s="35"/>
      <c r="L477" s="35"/>
      <c r="M477" s="35"/>
      <c r="N477" s="35"/>
      <c r="O477" s="35"/>
      <c r="P477" s="35"/>
      <c r="Q477" s="35"/>
      <c r="R477" s="35"/>
      <c r="S477" s="35"/>
      <c r="T477" s="35"/>
      <c r="U477" s="35"/>
      <c r="V477" s="35"/>
      <c r="W477" s="35"/>
      <c r="X477" s="35"/>
      <c r="Z477" s="35"/>
      <c r="AA477" s="35"/>
      <c r="AB477" s="35"/>
      <c r="AH477" s="35"/>
    </row>
    <row r="478" spans="2:34" x14ac:dyDescent="0.2">
      <c r="B478" s="35"/>
      <c r="C478" s="35"/>
      <c r="D478" s="36"/>
      <c r="E478" s="35"/>
      <c r="F478" s="36"/>
      <c r="G478" s="36"/>
      <c r="H478" s="36"/>
      <c r="I478" s="36"/>
      <c r="J478" s="35"/>
      <c r="K478" s="35"/>
      <c r="L478" s="35"/>
      <c r="M478" s="35"/>
      <c r="N478" s="35"/>
      <c r="O478" s="35"/>
      <c r="P478" s="35"/>
      <c r="Q478" s="35"/>
      <c r="R478" s="35"/>
      <c r="S478" s="35"/>
      <c r="T478" s="35"/>
      <c r="U478" s="35"/>
      <c r="V478" s="35"/>
      <c r="W478" s="35"/>
      <c r="X478" s="35"/>
      <c r="Z478" s="35"/>
      <c r="AA478" s="35"/>
      <c r="AB478" s="35"/>
      <c r="AH478" s="35"/>
    </row>
    <row r="479" spans="2:34" x14ac:dyDescent="0.2">
      <c r="B479" s="35"/>
      <c r="C479" s="35"/>
      <c r="D479" s="36"/>
      <c r="E479" s="35"/>
      <c r="F479" s="36"/>
      <c r="G479" s="36"/>
      <c r="H479" s="36"/>
      <c r="I479" s="36"/>
      <c r="J479" s="35"/>
      <c r="K479" s="35"/>
      <c r="L479" s="35"/>
      <c r="M479" s="35"/>
      <c r="N479" s="35"/>
      <c r="O479" s="35"/>
      <c r="P479" s="35"/>
      <c r="Q479" s="35"/>
      <c r="R479" s="35"/>
      <c r="S479" s="35"/>
      <c r="T479" s="35"/>
      <c r="U479" s="35"/>
      <c r="V479" s="35"/>
      <c r="W479" s="35"/>
      <c r="X479" s="35"/>
      <c r="Z479" s="35"/>
      <c r="AA479" s="35"/>
      <c r="AB479" s="35"/>
      <c r="AH479" s="35"/>
    </row>
    <row r="480" spans="2:34" x14ac:dyDescent="0.2">
      <c r="B480" s="35"/>
      <c r="C480" s="35"/>
      <c r="D480" s="36"/>
      <c r="E480" s="35"/>
      <c r="F480" s="36"/>
      <c r="G480" s="36"/>
      <c r="H480" s="36"/>
      <c r="I480" s="36"/>
      <c r="J480" s="35"/>
      <c r="K480" s="35"/>
      <c r="L480" s="35"/>
      <c r="M480" s="35"/>
      <c r="N480" s="35"/>
      <c r="O480" s="35"/>
      <c r="P480" s="35"/>
      <c r="Q480" s="35"/>
      <c r="R480" s="35"/>
      <c r="S480" s="35"/>
      <c r="T480" s="35"/>
      <c r="U480" s="35"/>
      <c r="V480" s="35"/>
      <c r="W480" s="35"/>
      <c r="X480" s="35"/>
      <c r="Z480" s="35"/>
      <c r="AA480" s="35"/>
      <c r="AB480" s="35"/>
      <c r="AH480" s="35"/>
    </row>
    <row r="481" spans="2:34" x14ac:dyDescent="0.2">
      <c r="B481" s="35"/>
      <c r="C481" s="35"/>
      <c r="D481" s="36"/>
      <c r="E481" s="35"/>
      <c r="F481" s="36"/>
      <c r="G481" s="36"/>
      <c r="H481" s="36"/>
      <c r="I481" s="36"/>
      <c r="J481" s="35"/>
      <c r="K481" s="35"/>
      <c r="L481" s="35"/>
      <c r="M481" s="35"/>
      <c r="N481" s="35"/>
      <c r="O481" s="35"/>
      <c r="P481" s="35"/>
      <c r="Q481" s="35"/>
      <c r="R481" s="35"/>
      <c r="S481" s="35"/>
      <c r="T481" s="35"/>
      <c r="U481" s="35"/>
      <c r="V481" s="35"/>
      <c r="W481" s="35"/>
      <c r="X481" s="35"/>
      <c r="Z481" s="35"/>
      <c r="AA481" s="35"/>
      <c r="AB481" s="35"/>
      <c r="AH481" s="35"/>
    </row>
    <row r="482" spans="2:34" x14ac:dyDescent="0.2">
      <c r="B482" s="35"/>
      <c r="C482" s="35"/>
      <c r="D482" s="36"/>
      <c r="E482" s="35"/>
      <c r="F482" s="36"/>
      <c r="G482" s="36"/>
      <c r="H482" s="36"/>
      <c r="I482" s="36"/>
      <c r="J482" s="35"/>
      <c r="K482" s="35"/>
      <c r="L482" s="35"/>
      <c r="M482" s="35"/>
      <c r="N482" s="35"/>
      <c r="O482" s="35"/>
      <c r="P482" s="35"/>
      <c r="Q482" s="35"/>
      <c r="R482" s="35"/>
      <c r="S482" s="35"/>
      <c r="T482" s="35"/>
      <c r="U482" s="35"/>
      <c r="V482" s="35"/>
      <c r="W482" s="35"/>
      <c r="X482" s="35"/>
      <c r="Z482" s="35"/>
      <c r="AA482" s="35"/>
      <c r="AB482" s="35"/>
      <c r="AH482" s="35"/>
    </row>
    <row r="483" spans="2:34" x14ac:dyDescent="0.2">
      <c r="B483" s="35"/>
      <c r="C483" s="35"/>
      <c r="D483" s="36"/>
      <c r="E483" s="35"/>
      <c r="F483" s="36"/>
      <c r="G483" s="36"/>
      <c r="H483" s="36"/>
      <c r="I483" s="36"/>
      <c r="J483" s="35"/>
      <c r="K483" s="35"/>
      <c r="L483" s="35"/>
      <c r="M483" s="35"/>
      <c r="N483" s="35"/>
      <c r="O483" s="35"/>
      <c r="P483" s="35"/>
      <c r="Q483" s="35"/>
      <c r="R483" s="35"/>
      <c r="S483" s="35"/>
      <c r="T483" s="35"/>
      <c r="U483" s="35"/>
      <c r="V483" s="35"/>
      <c r="W483" s="35"/>
      <c r="X483" s="35"/>
      <c r="Z483" s="35"/>
      <c r="AA483" s="35"/>
      <c r="AB483" s="35"/>
      <c r="AH483" s="35"/>
    </row>
    <row r="484" spans="2:34" x14ac:dyDescent="0.2">
      <c r="B484" s="35"/>
      <c r="C484" s="35"/>
      <c r="D484" s="36"/>
      <c r="E484" s="35"/>
      <c r="F484" s="36"/>
      <c r="G484" s="36"/>
      <c r="H484" s="36"/>
      <c r="I484" s="36"/>
      <c r="J484" s="35"/>
      <c r="K484" s="35"/>
      <c r="L484" s="35"/>
      <c r="M484" s="35"/>
      <c r="N484" s="35"/>
      <c r="O484" s="35"/>
      <c r="P484" s="35"/>
      <c r="Q484" s="35"/>
      <c r="R484" s="35"/>
      <c r="S484" s="35"/>
      <c r="T484" s="35"/>
      <c r="U484" s="35"/>
      <c r="V484" s="35"/>
      <c r="W484" s="35"/>
      <c r="X484" s="35"/>
      <c r="Z484" s="35"/>
      <c r="AA484" s="35"/>
      <c r="AB484" s="35"/>
      <c r="AH484" s="35"/>
    </row>
    <row r="485" spans="2:34" x14ac:dyDescent="0.2">
      <c r="B485" s="35"/>
      <c r="C485" s="35"/>
      <c r="D485" s="36"/>
      <c r="E485" s="35"/>
      <c r="F485" s="36"/>
      <c r="G485" s="36"/>
      <c r="H485" s="36"/>
      <c r="I485" s="36"/>
      <c r="J485" s="35"/>
      <c r="K485" s="35"/>
      <c r="L485" s="35"/>
      <c r="M485" s="35"/>
      <c r="N485" s="35"/>
      <c r="O485" s="35"/>
      <c r="P485" s="35"/>
      <c r="Q485" s="35"/>
      <c r="R485" s="35"/>
      <c r="S485" s="35"/>
      <c r="T485" s="35"/>
      <c r="U485" s="35"/>
      <c r="V485" s="35"/>
      <c r="W485" s="35"/>
      <c r="X485" s="35"/>
      <c r="Z485" s="35"/>
      <c r="AA485" s="35"/>
      <c r="AB485" s="35"/>
      <c r="AH485" s="35"/>
    </row>
    <row r="486" spans="2:34" x14ac:dyDescent="0.2">
      <c r="B486" s="35"/>
      <c r="C486" s="35"/>
      <c r="D486" s="36"/>
      <c r="E486" s="35"/>
      <c r="F486" s="36"/>
      <c r="G486" s="36"/>
      <c r="H486" s="36"/>
      <c r="I486" s="36"/>
      <c r="J486" s="35"/>
      <c r="K486" s="35"/>
      <c r="L486" s="35"/>
      <c r="M486" s="35"/>
      <c r="N486" s="35"/>
      <c r="O486" s="35"/>
      <c r="P486" s="35"/>
      <c r="Q486" s="35"/>
      <c r="R486" s="35"/>
      <c r="S486" s="35"/>
      <c r="T486" s="35"/>
      <c r="U486" s="35"/>
      <c r="V486" s="35"/>
      <c r="W486" s="35"/>
      <c r="X486" s="35"/>
      <c r="Z486" s="35"/>
      <c r="AA486" s="35"/>
      <c r="AB486" s="35"/>
      <c r="AH486" s="35"/>
    </row>
    <row r="487" spans="2:34" x14ac:dyDescent="0.2">
      <c r="B487" s="35"/>
      <c r="C487" s="35"/>
      <c r="D487" s="36"/>
      <c r="E487" s="35"/>
      <c r="F487" s="36"/>
      <c r="G487" s="36"/>
      <c r="H487" s="36"/>
      <c r="I487" s="36"/>
      <c r="J487" s="35"/>
      <c r="K487" s="35"/>
      <c r="L487" s="35"/>
      <c r="M487" s="35"/>
      <c r="N487" s="35"/>
      <c r="O487" s="35"/>
      <c r="P487" s="35"/>
      <c r="Q487" s="35"/>
      <c r="R487" s="35"/>
      <c r="S487" s="35"/>
      <c r="T487" s="35"/>
      <c r="U487" s="35"/>
      <c r="V487" s="35"/>
      <c r="W487" s="35"/>
      <c r="X487" s="35"/>
      <c r="Z487" s="35"/>
      <c r="AA487" s="35"/>
      <c r="AB487" s="35"/>
      <c r="AH487" s="35"/>
    </row>
    <row r="488" spans="2:34" x14ac:dyDescent="0.2">
      <c r="B488" s="35"/>
      <c r="C488" s="35"/>
      <c r="D488" s="36"/>
      <c r="E488" s="35"/>
      <c r="F488" s="36"/>
      <c r="G488" s="36"/>
      <c r="H488" s="36"/>
      <c r="I488" s="36"/>
      <c r="J488" s="35"/>
      <c r="K488" s="35"/>
      <c r="L488" s="35"/>
      <c r="M488" s="35"/>
      <c r="N488" s="35"/>
      <c r="O488" s="35"/>
      <c r="P488" s="35"/>
      <c r="Q488" s="35"/>
      <c r="R488" s="35"/>
      <c r="S488" s="35"/>
      <c r="T488" s="35"/>
      <c r="U488" s="35"/>
      <c r="V488" s="35"/>
      <c r="W488" s="35"/>
      <c r="X488" s="35"/>
      <c r="Z488" s="35"/>
      <c r="AA488" s="35"/>
      <c r="AB488" s="35"/>
      <c r="AH488" s="35"/>
    </row>
    <row r="489" spans="2:34" x14ac:dyDescent="0.2">
      <c r="B489" s="35"/>
      <c r="C489" s="35"/>
      <c r="D489" s="36"/>
      <c r="E489" s="35"/>
      <c r="F489" s="36"/>
      <c r="G489" s="36"/>
      <c r="H489" s="36"/>
      <c r="I489" s="36"/>
      <c r="J489" s="35"/>
      <c r="K489" s="35"/>
      <c r="L489" s="35"/>
      <c r="M489" s="35"/>
      <c r="N489" s="35"/>
      <c r="O489" s="35"/>
      <c r="P489" s="35"/>
      <c r="Q489" s="35"/>
      <c r="R489" s="35"/>
      <c r="S489" s="35"/>
      <c r="T489" s="35"/>
      <c r="U489" s="35"/>
      <c r="V489" s="35"/>
      <c r="W489" s="35"/>
      <c r="X489" s="35"/>
      <c r="Z489" s="35"/>
      <c r="AA489" s="35"/>
      <c r="AB489" s="35"/>
      <c r="AH489" s="35"/>
    </row>
    <row r="490" spans="2:34" x14ac:dyDescent="0.2">
      <c r="B490" s="35"/>
      <c r="C490" s="35"/>
      <c r="D490" s="36"/>
      <c r="E490" s="35"/>
      <c r="F490" s="36"/>
      <c r="G490" s="36"/>
      <c r="H490" s="36"/>
      <c r="I490" s="36"/>
      <c r="J490" s="35"/>
      <c r="K490" s="35"/>
      <c r="L490" s="35"/>
      <c r="M490" s="35"/>
      <c r="N490" s="35"/>
      <c r="O490" s="35"/>
      <c r="P490" s="35"/>
      <c r="Q490" s="35"/>
      <c r="R490" s="35"/>
      <c r="S490" s="35"/>
      <c r="T490" s="35"/>
      <c r="U490" s="35"/>
      <c r="V490" s="35"/>
      <c r="W490" s="35"/>
      <c r="X490" s="35"/>
      <c r="Z490" s="35"/>
      <c r="AA490" s="35"/>
      <c r="AB490" s="35"/>
      <c r="AH490" s="35"/>
    </row>
    <row r="491" spans="2:34" x14ac:dyDescent="0.2">
      <c r="B491" s="35"/>
      <c r="C491" s="35"/>
      <c r="D491" s="36"/>
      <c r="E491" s="35"/>
      <c r="F491" s="36"/>
      <c r="G491" s="36"/>
      <c r="H491" s="36"/>
      <c r="I491" s="36"/>
      <c r="J491" s="35"/>
      <c r="K491" s="35"/>
      <c r="L491" s="35"/>
      <c r="M491" s="35"/>
      <c r="N491" s="35"/>
      <c r="O491" s="35"/>
      <c r="P491" s="35"/>
      <c r="Q491" s="35"/>
      <c r="R491" s="35"/>
      <c r="S491" s="35"/>
      <c r="T491" s="35"/>
      <c r="U491" s="35"/>
      <c r="V491" s="35"/>
      <c r="W491" s="35"/>
      <c r="X491" s="35"/>
      <c r="Z491" s="35"/>
      <c r="AA491" s="35"/>
      <c r="AB491" s="35"/>
      <c r="AH491" s="35"/>
    </row>
    <row r="492" spans="2:34" x14ac:dyDescent="0.2">
      <c r="B492" s="35"/>
      <c r="C492" s="35"/>
      <c r="D492" s="36"/>
      <c r="E492" s="35"/>
      <c r="F492" s="36"/>
      <c r="G492" s="36"/>
      <c r="H492" s="36"/>
      <c r="I492" s="36"/>
      <c r="J492" s="35"/>
      <c r="K492" s="35"/>
      <c r="L492" s="35"/>
      <c r="M492" s="35"/>
      <c r="N492" s="35"/>
      <c r="O492" s="35"/>
      <c r="P492" s="35"/>
      <c r="Q492" s="35"/>
      <c r="R492" s="35"/>
      <c r="S492" s="35"/>
      <c r="T492" s="35"/>
      <c r="U492" s="35"/>
      <c r="V492" s="35"/>
      <c r="W492" s="35"/>
      <c r="X492" s="35"/>
      <c r="Z492" s="35"/>
      <c r="AA492" s="35"/>
      <c r="AB492" s="35"/>
      <c r="AH492" s="35"/>
    </row>
    <row r="493" spans="2:34" x14ac:dyDescent="0.2">
      <c r="B493" s="35"/>
      <c r="C493" s="35"/>
      <c r="D493" s="36"/>
      <c r="E493" s="35"/>
      <c r="F493" s="36"/>
      <c r="G493" s="36"/>
      <c r="H493" s="36"/>
      <c r="I493" s="36"/>
      <c r="J493" s="35"/>
      <c r="K493" s="35"/>
      <c r="L493" s="35"/>
      <c r="M493" s="35"/>
      <c r="N493" s="35"/>
      <c r="O493" s="35"/>
      <c r="P493" s="35"/>
      <c r="Q493" s="35"/>
      <c r="R493" s="35"/>
      <c r="S493" s="35"/>
      <c r="T493" s="35"/>
      <c r="U493" s="35"/>
      <c r="V493" s="35"/>
      <c r="W493" s="35"/>
      <c r="X493" s="35"/>
      <c r="Z493" s="35"/>
      <c r="AA493" s="35"/>
      <c r="AB493" s="35"/>
      <c r="AH493" s="35"/>
    </row>
    <row r="494" spans="2:34" x14ac:dyDescent="0.2">
      <c r="B494" s="35"/>
      <c r="C494" s="35"/>
      <c r="D494" s="36"/>
      <c r="E494" s="35"/>
      <c r="F494" s="36"/>
      <c r="G494" s="36"/>
      <c r="H494" s="36"/>
      <c r="I494" s="36"/>
      <c r="J494" s="35"/>
      <c r="K494" s="35"/>
      <c r="L494" s="35"/>
      <c r="M494" s="35"/>
      <c r="N494" s="35"/>
      <c r="O494" s="35"/>
      <c r="P494" s="35"/>
      <c r="Q494" s="35"/>
      <c r="R494" s="35"/>
      <c r="S494" s="35"/>
      <c r="T494" s="35"/>
      <c r="U494" s="35"/>
      <c r="V494" s="35"/>
      <c r="W494" s="35"/>
      <c r="X494" s="35"/>
      <c r="Z494" s="35"/>
      <c r="AA494" s="35"/>
      <c r="AB494" s="35"/>
      <c r="AH494" s="35"/>
    </row>
    <row r="495" spans="2:34" x14ac:dyDescent="0.2">
      <c r="B495" s="35"/>
      <c r="C495" s="35"/>
      <c r="D495" s="36"/>
      <c r="E495" s="35"/>
      <c r="F495" s="36"/>
      <c r="G495" s="36"/>
      <c r="H495" s="36"/>
      <c r="I495" s="36"/>
      <c r="J495" s="35"/>
      <c r="K495" s="35"/>
      <c r="L495" s="35"/>
      <c r="M495" s="35"/>
      <c r="N495" s="35"/>
      <c r="O495" s="35"/>
      <c r="P495" s="35"/>
      <c r="Q495" s="35"/>
      <c r="R495" s="35"/>
      <c r="S495" s="35"/>
      <c r="T495" s="35"/>
      <c r="U495" s="35"/>
      <c r="V495" s="35"/>
      <c r="W495" s="35"/>
      <c r="X495" s="35"/>
      <c r="Z495" s="35"/>
      <c r="AA495" s="35"/>
      <c r="AB495" s="35"/>
      <c r="AH495" s="35"/>
    </row>
    <row r="496" spans="2:34" x14ac:dyDescent="0.2">
      <c r="B496" s="35"/>
      <c r="C496" s="35"/>
      <c r="D496" s="36"/>
      <c r="E496" s="35"/>
      <c r="F496" s="36"/>
      <c r="G496" s="36"/>
      <c r="H496" s="36"/>
      <c r="I496" s="36"/>
      <c r="J496" s="35"/>
      <c r="K496" s="35"/>
      <c r="L496" s="35"/>
      <c r="M496" s="35"/>
      <c r="N496" s="35"/>
      <c r="O496" s="35"/>
      <c r="P496" s="35"/>
      <c r="Q496" s="35"/>
      <c r="R496" s="35"/>
      <c r="S496" s="35"/>
      <c r="T496" s="35"/>
      <c r="U496" s="35"/>
      <c r="V496" s="35"/>
      <c r="W496" s="35"/>
      <c r="X496" s="35"/>
      <c r="Z496" s="35"/>
      <c r="AA496" s="35"/>
      <c r="AB496" s="35"/>
      <c r="AH496" s="35"/>
    </row>
    <row r="497" spans="2:34" x14ac:dyDescent="0.2">
      <c r="B497" s="35"/>
      <c r="C497" s="35"/>
      <c r="D497" s="36"/>
      <c r="E497" s="35"/>
      <c r="F497" s="36"/>
      <c r="G497" s="36"/>
      <c r="H497" s="36"/>
      <c r="I497" s="36"/>
      <c r="J497" s="35"/>
      <c r="K497" s="35"/>
      <c r="L497" s="35"/>
      <c r="M497" s="35"/>
      <c r="N497" s="35"/>
      <c r="O497" s="35"/>
      <c r="P497" s="35"/>
      <c r="Q497" s="35"/>
      <c r="R497" s="35"/>
      <c r="S497" s="35"/>
      <c r="T497" s="35"/>
      <c r="U497" s="35"/>
      <c r="V497" s="35"/>
      <c r="W497" s="35"/>
      <c r="X497" s="35"/>
      <c r="Z497" s="35"/>
      <c r="AA497" s="35"/>
      <c r="AB497" s="35"/>
      <c r="AH497" s="35"/>
    </row>
    <row r="498" spans="2:34" x14ac:dyDescent="0.2">
      <c r="B498" s="35"/>
      <c r="C498" s="35"/>
      <c r="D498" s="36"/>
      <c r="E498" s="35"/>
      <c r="F498" s="36"/>
      <c r="G498" s="36"/>
      <c r="H498" s="36"/>
      <c r="I498" s="36"/>
      <c r="J498" s="35"/>
      <c r="K498" s="35"/>
      <c r="L498" s="35"/>
      <c r="M498" s="35"/>
      <c r="N498" s="35"/>
      <c r="O498" s="35"/>
      <c r="P498" s="35"/>
      <c r="Q498" s="35"/>
      <c r="R498" s="35"/>
      <c r="S498" s="35"/>
      <c r="T498" s="35"/>
      <c r="U498" s="35"/>
      <c r="V498" s="35"/>
      <c r="W498" s="35"/>
      <c r="X498" s="35"/>
      <c r="Z498" s="35"/>
      <c r="AA498" s="35"/>
      <c r="AB498" s="35"/>
      <c r="AH498" s="35"/>
    </row>
    <row r="499" spans="2:34" x14ac:dyDescent="0.2">
      <c r="B499" s="35"/>
      <c r="C499" s="35"/>
      <c r="D499" s="36"/>
      <c r="E499" s="35"/>
      <c r="F499" s="36"/>
      <c r="G499" s="36"/>
      <c r="H499" s="36"/>
      <c r="I499" s="36"/>
      <c r="J499" s="35"/>
      <c r="K499" s="35"/>
      <c r="L499" s="35"/>
      <c r="M499" s="35"/>
      <c r="N499" s="35"/>
      <c r="O499" s="35"/>
      <c r="P499" s="35"/>
      <c r="Q499" s="35"/>
      <c r="R499" s="35"/>
      <c r="S499" s="35"/>
      <c r="T499" s="35"/>
      <c r="U499" s="35"/>
      <c r="V499" s="35"/>
      <c r="W499" s="35"/>
      <c r="X499" s="35"/>
      <c r="Z499" s="35"/>
      <c r="AA499" s="35"/>
      <c r="AB499" s="35"/>
      <c r="AH499" s="35"/>
    </row>
    <row r="500" spans="2:34" x14ac:dyDescent="0.2">
      <c r="B500" s="35"/>
      <c r="C500" s="35"/>
      <c r="D500" s="36"/>
      <c r="E500" s="35"/>
      <c r="F500" s="36"/>
      <c r="G500" s="36"/>
      <c r="H500" s="36"/>
      <c r="I500" s="36"/>
      <c r="J500" s="35"/>
      <c r="K500" s="35"/>
      <c r="L500" s="35"/>
      <c r="M500" s="35"/>
      <c r="N500" s="35"/>
      <c r="O500" s="35"/>
      <c r="P500" s="35"/>
      <c r="Q500" s="35"/>
      <c r="R500" s="35"/>
      <c r="S500" s="35"/>
      <c r="T500" s="35"/>
      <c r="U500" s="35"/>
      <c r="V500" s="35"/>
      <c r="W500" s="35"/>
      <c r="X500" s="35"/>
      <c r="Z500" s="35"/>
      <c r="AA500" s="35"/>
      <c r="AB500" s="35"/>
      <c r="AH500" s="35"/>
    </row>
    <row r="501" spans="2:34" x14ac:dyDescent="0.2">
      <c r="B501" s="35"/>
      <c r="C501" s="35"/>
      <c r="D501" s="36"/>
      <c r="E501" s="35"/>
      <c r="F501" s="36"/>
      <c r="G501" s="36"/>
      <c r="H501" s="36"/>
      <c r="I501" s="36"/>
      <c r="J501" s="35"/>
      <c r="K501" s="35"/>
      <c r="L501" s="35"/>
      <c r="M501" s="35"/>
      <c r="N501" s="35"/>
      <c r="O501" s="35"/>
      <c r="P501" s="35"/>
      <c r="Q501" s="35"/>
      <c r="R501" s="35"/>
      <c r="S501" s="35"/>
      <c r="T501" s="35"/>
      <c r="U501" s="35"/>
      <c r="V501" s="35"/>
      <c r="W501" s="35"/>
      <c r="X501" s="35"/>
      <c r="Z501" s="35"/>
      <c r="AA501" s="35"/>
      <c r="AB501" s="35"/>
      <c r="AH501" s="35"/>
    </row>
    <row r="502" spans="2:34" x14ac:dyDescent="0.2">
      <c r="B502" s="35"/>
      <c r="C502" s="35"/>
      <c r="D502" s="36"/>
      <c r="E502" s="35"/>
      <c r="F502" s="36"/>
      <c r="G502" s="36"/>
      <c r="H502" s="36"/>
      <c r="I502" s="36"/>
      <c r="J502" s="35"/>
      <c r="K502" s="35"/>
      <c r="L502" s="35"/>
      <c r="M502" s="35"/>
      <c r="N502" s="35"/>
      <c r="O502" s="35"/>
      <c r="P502" s="35"/>
      <c r="Q502" s="35"/>
      <c r="R502" s="35"/>
      <c r="S502" s="35"/>
      <c r="T502" s="35"/>
      <c r="U502" s="35"/>
      <c r="V502" s="35"/>
      <c r="W502" s="35"/>
      <c r="X502" s="35"/>
      <c r="Z502" s="35"/>
      <c r="AA502" s="35"/>
      <c r="AB502" s="35"/>
      <c r="AH502" s="35"/>
    </row>
    <row r="503" spans="2:34" x14ac:dyDescent="0.2">
      <c r="B503" s="35"/>
      <c r="C503" s="35"/>
      <c r="D503" s="36"/>
      <c r="E503" s="35"/>
      <c r="F503" s="36"/>
      <c r="G503" s="36"/>
      <c r="H503" s="36"/>
      <c r="I503" s="36"/>
      <c r="J503" s="35"/>
      <c r="K503" s="35"/>
      <c r="L503" s="35"/>
      <c r="M503" s="35"/>
      <c r="N503" s="35"/>
      <c r="O503" s="35"/>
      <c r="P503" s="35"/>
      <c r="Q503" s="35"/>
      <c r="R503" s="35"/>
      <c r="S503" s="35"/>
      <c r="T503" s="35"/>
      <c r="U503" s="35"/>
      <c r="V503" s="35"/>
      <c r="W503" s="35"/>
      <c r="X503" s="35"/>
      <c r="Z503" s="35"/>
      <c r="AA503" s="35"/>
      <c r="AB503" s="35"/>
      <c r="AH503" s="35"/>
    </row>
    <row r="504" spans="2:34" x14ac:dyDescent="0.2">
      <c r="B504" s="35"/>
      <c r="C504" s="35"/>
      <c r="D504" s="36"/>
      <c r="E504" s="35"/>
      <c r="F504" s="36"/>
      <c r="G504" s="36"/>
      <c r="H504" s="36"/>
      <c r="I504" s="36"/>
      <c r="J504" s="35"/>
      <c r="K504" s="35"/>
      <c r="L504" s="35"/>
      <c r="M504" s="35"/>
      <c r="N504" s="35"/>
      <c r="O504" s="35"/>
      <c r="P504" s="35"/>
      <c r="Q504" s="35"/>
      <c r="R504" s="35"/>
      <c r="S504" s="35"/>
      <c r="T504" s="35"/>
      <c r="U504" s="35"/>
      <c r="V504" s="35"/>
      <c r="W504" s="35"/>
      <c r="X504" s="35"/>
      <c r="Z504" s="35"/>
      <c r="AA504" s="35"/>
      <c r="AB504" s="35"/>
      <c r="AH504" s="35"/>
    </row>
    <row r="505" spans="2:34" x14ac:dyDescent="0.2">
      <c r="B505" s="35"/>
      <c r="C505" s="35"/>
      <c r="D505" s="36"/>
      <c r="E505" s="35"/>
      <c r="F505" s="36"/>
      <c r="G505" s="36"/>
      <c r="H505" s="36"/>
      <c r="I505" s="36"/>
      <c r="J505" s="35"/>
      <c r="K505" s="35"/>
      <c r="L505" s="35"/>
      <c r="M505" s="35"/>
      <c r="N505" s="35"/>
      <c r="O505" s="35"/>
      <c r="P505" s="35"/>
      <c r="Q505" s="35"/>
      <c r="R505" s="35"/>
      <c r="S505" s="35"/>
      <c r="T505" s="35"/>
      <c r="U505" s="35"/>
      <c r="V505" s="35"/>
      <c r="W505" s="35"/>
      <c r="X505" s="35"/>
      <c r="Z505" s="35"/>
      <c r="AA505" s="35"/>
      <c r="AB505" s="35"/>
      <c r="AH505" s="35"/>
    </row>
    <row r="506" spans="2:34" x14ac:dyDescent="0.2">
      <c r="B506" s="35"/>
      <c r="C506" s="35"/>
      <c r="D506" s="36"/>
      <c r="E506" s="35"/>
      <c r="F506" s="36"/>
      <c r="G506" s="36"/>
      <c r="H506" s="36"/>
      <c r="I506" s="36"/>
      <c r="J506" s="35"/>
      <c r="K506" s="35"/>
      <c r="L506" s="35"/>
      <c r="M506" s="35"/>
      <c r="N506" s="35"/>
      <c r="O506" s="35"/>
      <c r="P506" s="35"/>
      <c r="Q506" s="35"/>
      <c r="R506" s="35"/>
      <c r="S506" s="35"/>
      <c r="T506" s="35"/>
      <c r="U506" s="35"/>
      <c r="V506" s="35"/>
      <c r="W506" s="35"/>
      <c r="X506" s="35"/>
      <c r="Z506" s="35"/>
      <c r="AA506" s="35"/>
      <c r="AB506" s="35"/>
      <c r="AH506" s="35"/>
    </row>
    <row r="507" spans="2:34" x14ac:dyDescent="0.2">
      <c r="B507" s="35"/>
      <c r="C507" s="35"/>
      <c r="D507" s="36"/>
      <c r="E507" s="35"/>
      <c r="F507" s="36"/>
      <c r="G507" s="36"/>
      <c r="H507" s="36"/>
      <c r="I507" s="36"/>
      <c r="J507" s="35"/>
      <c r="K507" s="35"/>
      <c r="L507" s="35"/>
      <c r="M507" s="35"/>
      <c r="N507" s="35"/>
      <c r="O507" s="35"/>
      <c r="P507" s="35"/>
      <c r="Q507" s="35"/>
      <c r="R507" s="35"/>
      <c r="S507" s="35"/>
      <c r="T507" s="35"/>
      <c r="U507" s="35"/>
      <c r="V507" s="35"/>
      <c r="W507" s="35"/>
      <c r="X507" s="35"/>
      <c r="Z507" s="35"/>
      <c r="AA507" s="35"/>
      <c r="AB507" s="35"/>
      <c r="AH507" s="35"/>
    </row>
    <row r="508" spans="2:34" x14ac:dyDescent="0.2">
      <c r="B508" s="35"/>
      <c r="C508" s="35"/>
      <c r="D508" s="36"/>
      <c r="E508" s="35"/>
      <c r="F508" s="36"/>
      <c r="G508" s="36"/>
      <c r="H508" s="36"/>
      <c r="I508" s="36"/>
      <c r="J508" s="35"/>
      <c r="K508" s="35"/>
      <c r="L508" s="35"/>
      <c r="M508" s="35"/>
      <c r="N508" s="35"/>
      <c r="O508" s="35"/>
      <c r="P508" s="35"/>
      <c r="Q508" s="35"/>
      <c r="R508" s="35"/>
      <c r="S508" s="35"/>
      <c r="T508" s="35"/>
      <c r="U508" s="35"/>
      <c r="V508" s="35"/>
      <c r="W508" s="35"/>
      <c r="X508" s="35"/>
      <c r="Z508" s="35"/>
      <c r="AA508" s="35"/>
      <c r="AB508" s="35"/>
      <c r="AH508" s="35"/>
    </row>
    <row r="509" spans="2:34" x14ac:dyDescent="0.2">
      <c r="B509" s="35"/>
      <c r="C509" s="35"/>
      <c r="D509" s="36"/>
      <c r="E509" s="35"/>
      <c r="F509" s="36"/>
      <c r="G509" s="36"/>
      <c r="H509" s="36"/>
      <c r="I509" s="36"/>
      <c r="J509" s="35"/>
      <c r="K509" s="35"/>
      <c r="L509" s="35"/>
      <c r="M509" s="35"/>
      <c r="N509" s="35"/>
      <c r="O509" s="35"/>
      <c r="P509" s="35"/>
      <c r="Q509" s="35"/>
      <c r="R509" s="35"/>
      <c r="S509" s="35"/>
      <c r="T509" s="35"/>
      <c r="U509" s="35"/>
      <c r="V509" s="35"/>
      <c r="W509" s="35"/>
      <c r="X509" s="35"/>
      <c r="Z509" s="35"/>
      <c r="AA509" s="35"/>
      <c r="AB509" s="35"/>
      <c r="AH509" s="35"/>
    </row>
    <row r="510" spans="2:34" x14ac:dyDescent="0.2">
      <c r="B510" s="35"/>
      <c r="C510" s="35"/>
      <c r="D510" s="36"/>
      <c r="E510" s="35"/>
      <c r="F510" s="36"/>
      <c r="G510" s="36"/>
      <c r="H510" s="36"/>
      <c r="I510" s="36"/>
      <c r="J510" s="35"/>
      <c r="K510" s="35"/>
      <c r="L510" s="35"/>
      <c r="M510" s="35"/>
      <c r="N510" s="35"/>
      <c r="O510" s="35"/>
      <c r="P510" s="35"/>
      <c r="Q510" s="35"/>
      <c r="R510" s="35"/>
      <c r="S510" s="35"/>
      <c r="T510" s="35"/>
      <c r="U510" s="35"/>
      <c r="V510" s="35"/>
      <c r="W510" s="35"/>
      <c r="X510" s="35"/>
      <c r="Z510" s="35"/>
      <c r="AA510" s="35"/>
      <c r="AB510" s="35"/>
      <c r="AH510" s="35"/>
    </row>
    <row r="511" spans="2:34" x14ac:dyDescent="0.2">
      <c r="B511" s="35"/>
      <c r="C511" s="35"/>
      <c r="D511" s="36"/>
      <c r="E511" s="35"/>
      <c r="F511" s="36"/>
      <c r="G511" s="36"/>
      <c r="H511" s="36"/>
      <c r="I511" s="36"/>
      <c r="J511" s="35"/>
      <c r="K511" s="35"/>
      <c r="L511" s="35"/>
      <c r="M511" s="35"/>
      <c r="N511" s="35"/>
      <c r="O511" s="35"/>
      <c r="P511" s="35"/>
      <c r="Q511" s="35"/>
      <c r="R511" s="35"/>
      <c r="S511" s="35"/>
      <c r="T511" s="35"/>
      <c r="U511" s="35"/>
      <c r="V511" s="35"/>
      <c r="W511" s="35"/>
      <c r="X511" s="35"/>
      <c r="Z511" s="35"/>
      <c r="AA511" s="35"/>
      <c r="AB511" s="35"/>
      <c r="AH511" s="35"/>
    </row>
    <row r="512" spans="2:34" x14ac:dyDescent="0.2">
      <c r="B512" s="35"/>
      <c r="C512" s="35"/>
      <c r="D512" s="36"/>
      <c r="E512" s="35"/>
      <c r="F512" s="36"/>
      <c r="G512" s="36"/>
      <c r="H512" s="36"/>
      <c r="I512" s="36"/>
      <c r="J512" s="35"/>
      <c r="K512" s="35"/>
      <c r="L512" s="35"/>
      <c r="M512" s="35"/>
      <c r="N512" s="35"/>
      <c r="O512" s="35"/>
      <c r="P512" s="35"/>
      <c r="Q512" s="35"/>
      <c r="R512" s="35"/>
      <c r="S512" s="35"/>
      <c r="T512" s="35"/>
      <c r="U512" s="35"/>
      <c r="V512" s="35"/>
      <c r="W512" s="35"/>
      <c r="X512" s="35"/>
      <c r="Z512" s="35"/>
      <c r="AA512" s="35"/>
      <c r="AB512" s="35"/>
      <c r="AH512" s="35"/>
    </row>
    <row r="513" spans="2:34" x14ac:dyDescent="0.2">
      <c r="B513" s="35"/>
      <c r="C513" s="35"/>
      <c r="D513" s="36"/>
      <c r="E513" s="35"/>
      <c r="F513" s="36"/>
      <c r="G513" s="36"/>
      <c r="H513" s="36"/>
      <c r="I513" s="36"/>
      <c r="J513" s="35"/>
      <c r="K513" s="35"/>
      <c r="L513" s="35"/>
      <c r="M513" s="35"/>
      <c r="N513" s="35"/>
      <c r="O513" s="35"/>
      <c r="P513" s="35"/>
      <c r="Q513" s="35"/>
      <c r="R513" s="35"/>
      <c r="S513" s="35"/>
      <c r="T513" s="35"/>
      <c r="U513" s="35"/>
      <c r="V513" s="35"/>
      <c r="W513" s="35"/>
      <c r="X513" s="35"/>
      <c r="Z513" s="35"/>
      <c r="AA513" s="35"/>
      <c r="AB513" s="35"/>
      <c r="AH513" s="35"/>
    </row>
    <row r="514" spans="2:34" x14ac:dyDescent="0.2">
      <c r="B514" s="35"/>
      <c r="C514" s="35"/>
      <c r="D514" s="36"/>
      <c r="E514" s="35"/>
      <c r="F514" s="36"/>
      <c r="G514" s="36"/>
      <c r="H514" s="36"/>
      <c r="I514" s="36"/>
      <c r="J514" s="35"/>
      <c r="K514" s="35"/>
      <c r="L514" s="35"/>
      <c r="M514" s="35"/>
      <c r="N514" s="35"/>
      <c r="O514" s="35"/>
      <c r="P514" s="35"/>
      <c r="Q514" s="35"/>
      <c r="R514" s="35"/>
      <c r="S514" s="35"/>
      <c r="T514" s="35"/>
      <c r="U514" s="35"/>
      <c r="V514" s="35"/>
      <c r="W514" s="35"/>
      <c r="X514" s="35"/>
      <c r="Z514" s="35"/>
      <c r="AA514" s="35"/>
      <c r="AB514" s="35"/>
      <c r="AH514" s="35"/>
    </row>
    <row r="515" spans="2:34" x14ac:dyDescent="0.2">
      <c r="B515" s="35"/>
      <c r="C515" s="35"/>
      <c r="D515" s="36"/>
      <c r="E515" s="35"/>
      <c r="F515" s="36"/>
      <c r="G515" s="36"/>
      <c r="H515" s="36"/>
      <c r="I515" s="36"/>
      <c r="J515" s="35"/>
      <c r="K515" s="35"/>
      <c r="L515" s="35"/>
      <c r="M515" s="35"/>
      <c r="N515" s="35"/>
      <c r="O515" s="35"/>
      <c r="P515" s="35"/>
      <c r="Q515" s="35"/>
      <c r="R515" s="35"/>
      <c r="S515" s="35"/>
      <c r="T515" s="35"/>
      <c r="U515" s="35"/>
      <c r="V515" s="35"/>
      <c r="W515" s="35"/>
      <c r="X515" s="35"/>
      <c r="Z515" s="35"/>
      <c r="AA515" s="35"/>
      <c r="AB515" s="35"/>
      <c r="AH515" s="35"/>
    </row>
    <row r="516" spans="2:34" x14ac:dyDescent="0.2">
      <c r="B516" s="35"/>
      <c r="C516" s="35"/>
      <c r="D516" s="36"/>
      <c r="E516" s="35"/>
      <c r="F516" s="36"/>
      <c r="G516" s="36"/>
      <c r="H516" s="36"/>
      <c r="I516" s="36"/>
      <c r="J516" s="35"/>
      <c r="K516" s="35"/>
      <c r="L516" s="35"/>
      <c r="M516" s="35"/>
      <c r="N516" s="35"/>
      <c r="O516" s="35"/>
      <c r="P516" s="35"/>
      <c r="Q516" s="35"/>
      <c r="R516" s="35"/>
      <c r="S516" s="35"/>
      <c r="T516" s="35"/>
      <c r="U516" s="35"/>
      <c r="V516" s="35"/>
      <c r="W516" s="35"/>
      <c r="X516" s="35"/>
      <c r="Z516" s="35"/>
      <c r="AA516" s="35"/>
      <c r="AB516" s="35"/>
      <c r="AH516" s="35"/>
    </row>
    <row r="517" spans="2:34" x14ac:dyDescent="0.2">
      <c r="B517" s="35"/>
      <c r="C517" s="35"/>
      <c r="D517" s="36"/>
      <c r="E517" s="35"/>
      <c r="F517" s="36"/>
      <c r="G517" s="36"/>
      <c r="H517" s="36"/>
      <c r="I517" s="36"/>
      <c r="J517" s="35"/>
      <c r="K517" s="35"/>
      <c r="L517" s="35"/>
      <c r="M517" s="35"/>
      <c r="N517" s="35"/>
      <c r="O517" s="35"/>
      <c r="P517" s="35"/>
      <c r="Q517" s="35"/>
      <c r="R517" s="35"/>
      <c r="S517" s="35"/>
      <c r="T517" s="35"/>
      <c r="U517" s="35"/>
      <c r="V517" s="35"/>
      <c r="W517" s="35"/>
      <c r="X517" s="35"/>
      <c r="Z517" s="35"/>
      <c r="AA517" s="35"/>
      <c r="AB517" s="35"/>
      <c r="AH517" s="35"/>
    </row>
    <row r="518" spans="2:34" x14ac:dyDescent="0.2">
      <c r="B518" s="35"/>
      <c r="C518" s="35"/>
      <c r="D518" s="36"/>
      <c r="E518" s="35"/>
      <c r="F518" s="36"/>
      <c r="G518" s="36"/>
      <c r="H518" s="36"/>
      <c r="I518" s="36"/>
      <c r="J518" s="35"/>
      <c r="K518" s="35"/>
      <c r="L518" s="35"/>
      <c r="M518" s="35"/>
      <c r="N518" s="35"/>
      <c r="O518" s="35"/>
      <c r="P518" s="35"/>
      <c r="Q518" s="35"/>
      <c r="R518" s="35"/>
      <c r="S518" s="35"/>
      <c r="T518" s="35"/>
      <c r="U518" s="35"/>
      <c r="V518" s="35"/>
      <c r="W518" s="35"/>
      <c r="X518" s="35"/>
      <c r="Z518" s="35"/>
      <c r="AA518" s="35"/>
      <c r="AB518" s="35"/>
      <c r="AH518" s="35"/>
    </row>
    <row r="519" spans="2:34" x14ac:dyDescent="0.2">
      <c r="B519" s="35"/>
      <c r="C519" s="35"/>
      <c r="D519" s="36"/>
      <c r="E519" s="35"/>
      <c r="F519" s="36"/>
      <c r="G519" s="36"/>
      <c r="H519" s="36"/>
      <c r="I519" s="36"/>
      <c r="J519" s="35"/>
      <c r="K519" s="35"/>
      <c r="L519" s="35"/>
      <c r="M519" s="35"/>
      <c r="N519" s="35"/>
      <c r="O519" s="35"/>
      <c r="P519" s="35"/>
      <c r="Q519" s="35"/>
      <c r="R519" s="35"/>
      <c r="S519" s="35"/>
      <c r="T519" s="35"/>
      <c r="U519" s="35"/>
      <c r="V519" s="35"/>
      <c r="W519" s="35"/>
      <c r="X519" s="35"/>
      <c r="Z519" s="35"/>
      <c r="AA519" s="35"/>
      <c r="AB519" s="35"/>
      <c r="AH519" s="35"/>
    </row>
    <row r="520" spans="2:34" x14ac:dyDescent="0.2">
      <c r="B520" s="35"/>
      <c r="C520" s="35"/>
      <c r="D520" s="36"/>
      <c r="E520" s="35"/>
      <c r="F520" s="36"/>
      <c r="G520" s="36"/>
      <c r="H520" s="36"/>
      <c r="I520" s="36"/>
      <c r="J520" s="35"/>
      <c r="K520" s="35"/>
      <c r="L520" s="35"/>
      <c r="M520" s="35"/>
      <c r="N520" s="35"/>
      <c r="O520" s="35"/>
      <c r="P520" s="35"/>
      <c r="Q520" s="35"/>
      <c r="R520" s="35"/>
      <c r="S520" s="35"/>
      <c r="T520" s="35"/>
      <c r="U520" s="35"/>
      <c r="V520" s="35"/>
      <c r="W520" s="35"/>
      <c r="X520" s="35"/>
      <c r="Z520" s="35"/>
      <c r="AA520" s="35"/>
      <c r="AB520" s="35"/>
      <c r="AH520" s="35"/>
    </row>
    <row r="521" spans="2:34" x14ac:dyDescent="0.2">
      <c r="B521" s="35"/>
      <c r="C521" s="35"/>
      <c r="D521" s="36"/>
      <c r="E521" s="35"/>
      <c r="F521" s="36"/>
      <c r="G521" s="36"/>
      <c r="H521" s="36"/>
      <c r="I521" s="36"/>
      <c r="J521" s="35"/>
      <c r="K521" s="35"/>
      <c r="L521" s="35"/>
      <c r="M521" s="35"/>
      <c r="N521" s="35"/>
      <c r="O521" s="35"/>
      <c r="P521" s="35"/>
      <c r="Q521" s="35"/>
      <c r="R521" s="35"/>
      <c r="S521" s="35"/>
      <c r="T521" s="35"/>
      <c r="U521" s="35"/>
      <c r="V521" s="35"/>
      <c r="W521" s="35"/>
      <c r="X521" s="35"/>
      <c r="Z521" s="35"/>
      <c r="AA521" s="35"/>
      <c r="AB521" s="35"/>
      <c r="AH521" s="35"/>
    </row>
    <row r="522" spans="2:34" x14ac:dyDescent="0.2">
      <c r="B522" s="35"/>
      <c r="C522" s="35"/>
      <c r="D522" s="36"/>
      <c r="E522" s="35"/>
      <c r="F522" s="36"/>
      <c r="G522" s="36"/>
      <c r="H522" s="36"/>
      <c r="I522" s="36"/>
      <c r="J522" s="35"/>
      <c r="K522" s="35"/>
      <c r="L522" s="35"/>
      <c r="M522" s="35"/>
      <c r="N522" s="35"/>
      <c r="O522" s="35"/>
      <c r="P522" s="35"/>
      <c r="Q522" s="35"/>
      <c r="R522" s="35"/>
      <c r="S522" s="35"/>
      <c r="T522" s="35"/>
      <c r="U522" s="35"/>
      <c r="V522" s="35"/>
      <c r="W522" s="35"/>
      <c r="X522" s="35"/>
      <c r="Z522" s="35"/>
      <c r="AA522" s="35"/>
      <c r="AB522" s="35"/>
      <c r="AH522" s="35"/>
    </row>
    <row r="523" spans="2:34" x14ac:dyDescent="0.2">
      <c r="B523" s="35"/>
      <c r="C523" s="35"/>
      <c r="D523" s="36"/>
      <c r="E523" s="35"/>
      <c r="F523" s="36"/>
      <c r="G523" s="36"/>
      <c r="H523" s="36"/>
      <c r="I523" s="36"/>
      <c r="J523" s="35"/>
      <c r="K523" s="35"/>
      <c r="L523" s="35"/>
      <c r="M523" s="35"/>
      <c r="N523" s="35"/>
      <c r="O523" s="35"/>
      <c r="P523" s="35"/>
      <c r="Q523" s="35"/>
      <c r="R523" s="35"/>
      <c r="S523" s="35"/>
      <c r="T523" s="35"/>
      <c r="U523" s="35"/>
      <c r="V523" s="35"/>
      <c r="W523" s="35"/>
      <c r="X523" s="35"/>
      <c r="Z523" s="35"/>
      <c r="AA523" s="35"/>
      <c r="AB523" s="35"/>
      <c r="AH523" s="35"/>
    </row>
    <row r="524" spans="2:34" x14ac:dyDescent="0.2">
      <c r="B524" s="35"/>
      <c r="C524" s="35"/>
      <c r="D524" s="36"/>
      <c r="E524" s="35"/>
      <c r="F524" s="36"/>
      <c r="G524" s="36"/>
      <c r="H524" s="36"/>
      <c r="I524" s="36"/>
      <c r="J524" s="35"/>
      <c r="K524" s="35"/>
      <c r="L524" s="35"/>
      <c r="M524" s="35"/>
      <c r="N524" s="35"/>
      <c r="O524" s="35"/>
      <c r="P524" s="35"/>
      <c r="Q524" s="35"/>
      <c r="R524" s="35"/>
      <c r="S524" s="35"/>
      <c r="T524" s="35"/>
      <c r="U524" s="35"/>
      <c r="V524" s="35"/>
      <c r="W524" s="35"/>
      <c r="X524" s="35"/>
      <c r="Z524" s="35"/>
      <c r="AA524" s="35"/>
      <c r="AB524" s="35"/>
      <c r="AH524" s="35"/>
    </row>
    <row r="525" spans="2:34" x14ac:dyDescent="0.2">
      <c r="B525" s="35"/>
      <c r="C525" s="35"/>
      <c r="D525" s="36"/>
      <c r="E525" s="35"/>
      <c r="F525" s="36"/>
      <c r="G525" s="36"/>
      <c r="H525" s="36"/>
      <c r="I525" s="36"/>
      <c r="J525" s="35"/>
      <c r="K525" s="35"/>
      <c r="L525" s="35"/>
      <c r="M525" s="35"/>
      <c r="N525" s="35"/>
      <c r="O525" s="35"/>
      <c r="P525" s="35"/>
      <c r="Q525" s="35"/>
      <c r="R525" s="35"/>
      <c r="S525" s="35"/>
      <c r="T525" s="35"/>
      <c r="U525" s="35"/>
      <c r="V525" s="35"/>
      <c r="W525" s="35"/>
      <c r="X525" s="35"/>
      <c r="Z525" s="35"/>
      <c r="AA525" s="35"/>
      <c r="AB525" s="35"/>
      <c r="AH525" s="35"/>
    </row>
    <row r="526" spans="2:34" x14ac:dyDescent="0.2">
      <c r="B526" s="35"/>
      <c r="C526" s="35"/>
      <c r="D526" s="36"/>
      <c r="E526" s="35"/>
      <c r="F526" s="36"/>
      <c r="G526" s="36"/>
      <c r="H526" s="36"/>
      <c r="I526" s="36"/>
      <c r="J526" s="35"/>
      <c r="K526" s="35"/>
      <c r="L526" s="35"/>
      <c r="M526" s="35"/>
      <c r="N526" s="35"/>
      <c r="O526" s="35"/>
      <c r="P526" s="35"/>
      <c r="Q526" s="35"/>
      <c r="R526" s="35"/>
      <c r="S526" s="35"/>
      <c r="T526" s="35"/>
      <c r="U526" s="35"/>
      <c r="V526" s="35"/>
      <c r="W526" s="35"/>
      <c r="X526" s="35"/>
      <c r="Z526" s="35"/>
      <c r="AA526" s="35"/>
      <c r="AB526" s="35"/>
      <c r="AH526" s="35"/>
    </row>
    <row r="527" spans="2:34" x14ac:dyDescent="0.2">
      <c r="B527" s="35"/>
      <c r="C527" s="35"/>
      <c r="D527" s="36"/>
      <c r="E527" s="35"/>
      <c r="F527" s="36"/>
      <c r="G527" s="36"/>
      <c r="H527" s="36"/>
      <c r="I527" s="36"/>
      <c r="J527" s="35"/>
      <c r="K527" s="35"/>
      <c r="L527" s="35"/>
      <c r="M527" s="35"/>
      <c r="N527" s="35"/>
      <c r="O527" s="35"/>
      <c r="P527" s="35"/>
      <c r="Q527" s="35"/>
      <c r="R527" s="35"/>
      <c r="S527" s="35"/>
      <c r="T527" s="35"/>
      <c r="U527" s="35"/>
      <c r="V527" s="35"/>
      <c r="W527" s="35"/>
      <c r="X527" s="35"/>
      <c r="Z527" s="35"/>
      <c r="AA527" s="35"/>
      <c r="AB527" s="35"/>
      <c r="AH527" s="35"/>
    </row>
    <row r="528" spans="2:34" x14ac:dyDescent="0.2">
      <c r="B528" s="35"/>
      <c r="C528" s="35"/>
      <c r="D528" s="36"/>
      <c r="E528" s="35"/>
      <c r="F528" s="36"/>
      <c r="G528" s="36"/>
      <c r="H528" s="36"/>
      <c r="I528" s="36"/>
      <c r="J528" s="35"/>
      <c r="K528" s="35"/>
      <c r="L528" s="35"/>
      <c r="M528" s="35"/>
      <c r="N528" s="35"/>
      <c r="O528" s="35"/>
      <c r="P528" s="35"/>
      <c r="Q528" s="35"/>
      <c r="R528" s="35"/>
      <c r="S528" s="35"/>
      <c r="T528" s="35"/>
      <c r="U528" s="35"/>
      <c r="V528" s="35"/>
      <c r="W528" s="35"/>
      <c r="X528" s="35"/>
      <c r="Z528" s="35"/>
      <c r="AA528" s="35"/>
      <c r="AB528" s="35"/>
      <c r="AH528" s="35"/>
    </row>
    <row r="529" spans="2:34" x14ac:dyDescent="0.2">
      <c r="B529" s="35"/>
      <c r="C529" s="35"/>
      <c r="D529" s="36"/>
      <c r="E529" s="35"/>
      <c r="F529" s="36"/>
      <c r="G529" s="36"/>
      <c r="H529" s="36"/>
      <c r="I529" s="36"/>
      <c r="J529" s="35"/>
      <c r="K529" s="35"/>
      <c r="L529" s="35"/>
      <c r="M529" s="35"/>
      <c r="N529" s="35"/>
      <c r="O529" s="35"/>
      <c r="P529" s="35"/>
      <c r="Q529" s="35"/>
      <c r="R529" s="35"/>
      <c r="S529" s="35"/>
      <c r="T529" s="35"/>
      <c r="U529" s="35"/>
      <c r="V529" s="35"/>
      <c r="W529" s="35"/>
      <c r="X529" s="35"/>
      <c r="Z529" s="35"/>
      <c r="AA529" s="35"/>
      <c r="AB529" s="35"/>
      <c r="AH529" s="35"/>
    </row>
    <row r="530" spans="2:34" x14ac:dyDescent="0.2">
      <c r="B530" s="35"/>
      <c r="C530" s="35"/>
      <c r="D530" s="36"/>
      <c r="E530" s="35"/>
      <c r="F530" s="36"/>
      <c r="G530" s="36"/>
      <c r="H530" s="36"/>
      <c r="I530" s="36"/>
      <c r="J530" s="35"/>
      <c r="K530" s="35"/>
      <c r="L530" s="35"/>
      <c r="M530" s="35"/>
      <c r="N530" s="35"/>
      <c r="O530" s="35"/>
      <c r="P530" s="35"/>
      <c r="Q530" s="35"/>
      <c r="R530" s="35"/>
      <c r="S530" s="35"/>
      <c r="T530" s="35"/>
      <c r="U530" s="35"/>
      <c r="V530" s="35"/>
      <c r="W530" s="35"/>
      <c r="X530" s="35"/>
      <c r="Z530" s="35"/>
      <c r="AA530" s="35"/>
      <c r="AB530" s="35"/>
      <c r="AH530" s="35"/>
    </row>
    <row r="531" spans="2:34" x14ac:dyDescent="0.2">
      <c r="B531" s="35"/>
      <c r="C531" s="35"/>
      <c r="D531" s="36"/>
      <c r="E531" s="35"/>
      <c r="F531" s="36"/>
      <c r="G531" s="36"/>
      <c r="H531" s="36"/>
      <c r="I531" s="36"/>
      <c r="J531" s="35"/>
      <c r="K531" s="35"/>
      <c r="L531" s="35"/>
      <c r="M531" s="35"/>
      <c r="N531" s="35"/>
      <c r="O531" s="35"/>
      <c r="P531" s="35"/>
      <c r="Q531" s="35"/>
      <c r="R531" s="35"/>
      <c r="S531" s="35"/>
      <c r="T531" s="35"/>
      <c r="U531" s="35"/>
      <c r="V531" s="35"/>
      <c r="W531" s="35"/>
      <c r="X531" s="35"/>
      <c r="Z531" s="35"/>
      <c r="AA531" s="35"/>
      <c r="AB531" s="35"/>
      <c r="AH531" s="35"/>
    </row>
    <row r="532" spans="2:34" x14ac:dyDescent="0.2">
      <c r="B532" s="35"/>
      <c r="C532" s="35"/>
      <c r="D532" s="36"/>
      <c r="E532" s="35"/>
      <c r="F532" s="36"/>
      <c r="G532" s="36"/>
      <c r="H532" s="36"/>
      <c r="I532" s="36"/>
      <c r="J532" s="35"/>
      <c r="K532" s="35"/>
      <c r="L532" s="35"/>
      <c r="M532" s="35"/>
      <c r="N532" s="35"/>
      <c r="O532" s="35"/>
      <c r="P532" s="35"/>
      <c r="Q532" s="35"/>
      <c r="R532" s="35"/>
      <c r="S532" s="35"/>
      <c r="T532" s="35"/>
      <c r="U532" s="35"/>
      <c r="V532" s="35"/>
      <c r="W532" s="35"/>
      <c r="X532" s="35"/>
      <c r="Z532" s="35"/>
      <c r="AA532" s="35"/>
      <c r="AB532" s="35"/>
      <c r="AH532" s="35"/>
    </row>
    <row r="533" spans="2:34" x14ac:dyDescent="0.2">
      <c r="B533" s="35"/>
      <c r="C533" s="35"/>
      <c r="D533" s="36"/>
      <c r="E533" s="35"/>
      <c r="F533" s="36"/>
      <c r="G533" s="36"/>
      <c r="H533" s="36"/>
      <c r="I533" s="36"/>
      <c r="J533" s="35"/>
      <c r="K533" s="35"/>
      <c r="L533" s="35"/>
      <c r="M533" s="35"/>
      <c r="N533" s="35"/>
      <c r="O533" s="35"/>
      <c r="P533" s="35"/>
      <c r="Q533" s="35"/>
      <c r="R533" s="35"/>
      <c r="S533" s="35"/>
      <c r="T533" s="35"/>
      <c r="U533" s="35"/>
      <c r="V533" s="35"/>
      <c r="W533" s="35"/>
      <c r="X533" s="35"/>
      <c r="Z533" s="35"/>
      <c r="AA533" s="35"/>
      <c r="AB533" s="35"/>
      <c r="AH533" s="35"/>
    </row>
    <row r="534" spans="2:34" x14ac:dyDescent="0.2">
      <c r="B534" s="35"/>
      <c r="C534" s="35"/>
      <c r="D534" s="36"/>
      <c r="E534" s="35"/>
      <c r="F534" s="36"/>
      <c r="G534" s="36"/>
      <c r="H534" s="36"/>
      <c r="I534" s="36"/>
      <c r="J534" s="35"/>
      <c r="K534" s="35"/>
      <c r="L534" s="35"/>
      <c r="M534" s="35"/>
      <c r="N534" s="35"/>
      <c r="O534" s="35"/>
      <c r="P534" s="35"/>
      <c r="Q534" s="35"/>
      <c r="R534" s="35"/>
      <c r="S534" s="35"/>
      <c r="T534" s="35"/>
      <c r="U534" s="35"/>
      <c r="V534" s="35"/>
      <c r="W534" s="35"/>
      <c r="X534" s="35"/>
      <c r="Z534" s="35"/>
      <c r="AA534" s="35"/>
      <c r="AB534" s="35"/>
      <c r="AH534" s="35"/>
    </row>
    <row r="535" spans="2:34" x14ac:dyDescent="0.2">
      <c r="B535" s="35"/>
      <c r="C535" s="35"/>
      <c r="D535" s="36"/>
      <c r="E535" s="35"/>
      <c r="F535" s="36"/>
      <c r="G535" s="36"/>
      <c r="H535" s="36"/>
      <c r="I535" s="36"/>
      <c r="J535" s="35"/>
      <c r="K535" s="35"/>
      <c r="L535" s="35"/>
      <c r="M535" s="35"/>
      <c r="N535" s="35"/>
      <c r="O535" s="35"/>
      <c r="P535" s="35"/>
      <c r="Q535" s="35"/>
      <c r="R535" s="35"/>
      <c r="S535" s="35"/>
      <c r="T535" s="35"/>
      <c r="U535" s="35"/>
      <c r="V535" s="35"/>
      <c r="W535" s="35"/>
      <c r="X535" s="35"/>
      <c r="Z535" s="35"/>
      <c r="AA535" s="35"/>
      <c r="AB535" s="35"/>
      <c r="AH535" s="35"/>
    </row>
    <row r="536" spans="2:34" x14ac:dyDescent="0.2">
      <c r="B536" s="35"/>
      <c r="C536" s="35"/>
      <c r="D536" s="36"/>
      <c r="E536" s="35"/>
      <c r="F536" s="36"/>
      <c r="G536" s="36"/>
      <c r="H536" s="36"/>
      <c r="I536" s="36"/>
      <c r="J536" s="35"/>
      <c r="K536" s="35"/>
      <c r="L536" s="35"/>
      <c r="M536" s="35"/>
      <c r="N536" s="35"/>
      <c r="O536" s="35"/>
      <c r="P536" s="35"/>
      <c r="Q536" s="35"/>
      <c r="R536" s="35"/>
      <c r="S536" s="35"/>
      <c r="T536" s="35"/>
      <c r="U536" s="35"/>
      <c r="V536" s="35"/>
      <c r="W536" s="35"/>
      <c r="X536" s="35"/>
      <c r="Z536" s="35"/>
      <c r="AA536" s="35"/>
      <c r="AB536" s="35"/>
      <c r="AH536" s="35"/>
    </row>
    <row r="537" spans="2:34" x14ac:dyDescent="0.2">
      <c r="B537" s="35"/>
      <c r="C537" s="35"/>
      <c r="D537" s="36"/>
      <c r="E537" s="35"/>
      <c r="F537" s="36"/>
      <c r="G537" s="36"/>
      <c r="H537" s="36"/>
      <c r="I537" s="36"/>
      <c r="J537" s="35"/>
      <c r="K537" s="35"/>
      <c r="L537" s="35"/>
      <c r="M537" s="35"/>
      <c r="N537" s="35"/>
      <c r="O537" s="35"/>
      <c r="P537" s="35"/>
      <c r="Q537" s="35"/>
      <c r="R537" s="35"/>
      <c r="S537" s="35"/>
      <c r="T537" s="35"/>
      <c r="U537" s="35"/>
      <c r="V537" s="35"/>
      <c r="W537" s="35"/>
      <c r="X537" s="35"/>
      <c r="Z537" s="35"/>
      <c r="AA537" s="35"/>
      <c r="AB537" s="35"/>
      <c r="AH537" s="35"/>
    </row>
    <row r="538" spans="2:34" x14ac:dyDescent="0.2">
      <c r="B538" s="35"/>
      <c r="C538" s="35"/>
      <c r="D538" s="36"/>
      <c r="E538" s="35"/>
      <c r="F538" s="36"/>
      <c r="G538" s="36"/>
      <c r="H538" s="36"/>
      <c r="I538" s="36"/>
      <c r="J538" s="35"/>
      <c r="K538" s="35"/>
      <c r="L538" s="35"/>
      <c r="M538" s="35"/>
      <c r="N538" s="35"/>
      <c r="O538" s="35"/>
      <c r="P538" s="35"/>
      <c r="Q538" s="35"/>
      <c r="R538" s="35"/>
      <c r="S538" s="35"/>
      <c r="T538" s="35"/>
      <c r="U538" s="35"/>
      <c r="V538" s="35"/>
      <c r="W538" s="35"/>
      <c r="X538" s="35"/>
      <c r="Z538" s="35"/>
      <c r="AA538" s="35"/>
      <c r="AB538" s="35"/>
      <c r="AH538" s="35"/>
    </row>
    <row r="539" spans="2:34" x14ac:dyDescent="0.2">
      <c r="B539" s="35"/>
      <c r="C539" s="35"/>
      <c r="D539" s="36"/>
      <c r="E539" s="35"/>
      <c r="F539" s="36"/>
      <c r="G539" s="36"/>
      <c r="H539" s="36"/>
      <c r="I539" s="36"/>
      <c r="J539" s="35"/>
      <c r="K539" s="35"/>
      <c r="L539" s="35"/>
      <c r="M539" s="35"/>
      <c r="N539" s="35"/>
      <c r="O539" s="35"/>
      <c r="P539" s="35"/>
      <c r="Q539" s="35"/>
      <c r="R539" s="35"/>
      <c r="S539" s="35"/>
      <c r="T539" s="35"/>
      <c r="U539" s="35"/>
      <c r="V539" s="35"/>
      <c r="W539" s="35"/>
      <c r="X539" s="35"/>
      <c r="Z539" s="35"/>
      <c r="AA539" s="35"/>
      <c r="AB539" s="35"/>
      <c r="AH539" s="35"/>
    </row>
    <row r="540" spans="2:34" x14ac:dyDescent="0.2">
      <c r="B540" s="35"/>
      <c r="C540" s="35"/>
      <c r="D540" s="36"/>
      <c r="E540" s="35"/>
      <c r="F540" s="36"/>
      <c r="G540" s="36"/>
      <c r="H540" s="36"/>
      <c r="I540" s="36"/>
      <c r="J540" s="35"/>
      <c r="K540" s="35"/>
      <c r="L540" s="35"/>
      <c r="M540" s="35"/>
      <c r="N540" s="35"/>
      <c r="O540" s="35"/>
      <c r="P540" s="35"/>
      <c r="Q540" s="35"/>
      <c r="R540" s="35"/>
      <c r="S540" s="35"/>
      <c r="T540" s="35"/>
      <c r="U540" s="35"/>
      <c r="V540" s="35"/>
      <c r="W540" s="35"/>
      <c r="X540" s="35"/>
      <c r="Z540" s="35"/>
      <c r="AA540" s="35"/>
      <c r="AB540" s="35"/>
      <c r="AH540" s="35"/>
    </row>
    <row r="541" spans="2:34" x14ac:dyDescent="0.2">
      <c r="B541" s="35"/>
      <c r="C541" s="35"/>
      <c r="D541" s="36"/>
      <c r="E541" s="35"/>
      <c r="F541" s="36"/>
      <c r="G541" s="36"/>
      <c r="H541" s="36"/>
      <c r="I541" s="36"/>
      <c r="J541" s="35"/>
      <c r="K541" s="35"/>
      <c r="L541" s="35"/>
      <c r="M541" s="35"/>
      <c r="N541" s="35"/>
      <c r="O541" s="35"/>
      <c r="P541" s="35"/>
      <c r="Q541" s="35"/>
      <c r="R541" s="35"/>
      <c r="S541" s="35"/>
      <c r="T541" s="35"/>
      <c r="U541" s="35"/>
      <c r="V541" s="35"/>
      <c r="W541" s="35"/>
      <c r="X541" s="35"/>
      <c r="Z541" s="35"/>
      <c r="AA541" s="35"/>
      <c r="AB541" s="35"/>
      <c r="AH541" s="35"/>
    </row>
    <row r="542" spans="2:34" x14ac:dyDescent="0.2">
      <c r="B542" s="35"/>
      <c r="C542" s="35"/>
      <c r="D542" s="36"/>
      <c r="E542" s="35"/>
      <c r="F542" s="36"/>
      <c r="G542" s="36"/>
      <c r="H542" s="36"/>
      <c r="I542" s="36"/>
      <c r="J542" s="35"/>
      <c r="K542" s="35"/>
      <c r="L542" s="35"/>
      <c r="M542" s="35"/>
      <c r="N542" s="35"/>
      <c r="O542" s="35"/>
      <c r="P542" s="35"/>
      <c r="Q542" s="35"/>
      <c r="R542" s="35"/>
      <c r="S542" s="35"/>
      <c r="T542" s="35"/>
      <c r="U542" s="35"/>
      <c r="V542" s="35"/>
      <c r="W542" s="35"/>
      <c r="X542" s="35"/>
      <c r="Z542" s="35"/>
      <c r="AA542" s="35"/>
      <c r="AB542" s="35"/>
      <c r="AH542" s="35"/>
    </row>
    <row r="543" spans="2:34" x14ac:dyDescent="0.2">
      <c r="B543" s="35"/>
      <c r="C543" s="35"/>
      <c r="D543" s="36"/>
      <c r="E543" s="35"/>
      <c r="F543" s="36"/>
      <c r="G543" s="36"/>
      <c r="H543" s="36"/>
      <c r="I543" s="36"/>
      <c r="J543" s="35"/>
      <c r="K543" s="35"/>
      <c r="L543" s="35"/>
      <c r="M543" s="35"/>
      <c r="N543" s="35"/>
      <c r="O543" s="35"/>
      <c r="P543" s="35"/>
      <c r="Q543" s="35"/>
      <c r="R543" s="35"/>
      <c r="S543" s="35"/>
      <c r="T543" s="35"/>
      <c r="U543" s="35"/>
      <c r="V543" s="35"/>
      <c r="W543" s="35"/>
      <c r="X543" s="35"/>
      <c r="Z543" s="35"/>
      <c r="AA543" s="35"/>
      <c r="AB543" s="35"/>
      <c r="AH543" s="35"/>
    </row>
    <row r="544" spans="2:34" x14ac:dyDescent="0.2">
      <c r="B544" s="35"/>
      <c r="C544" s="35"/>
      <c r="D544" s="36"/>
      <c r="E544" s="35"/>
      <c r="F544" s="36"/>
      <c r="G544" s="36"/>
      <c r="H544" s="36"/>
      <c r="I544" s="36"/>
      <c r="J544" s="35"/>
      <c r="K544" s="35"/>
      <c r="L544" s="35"/>
      <c r="M544" s="35"/>
      <c r="N544" s="35"/>
      <c r="O544" s="35"/>
      <c r="P544" s="35"/>
      <c r="Q544" s="35"/>
      <c r="R544" s="35"/>
      <c r="S544" s="35"/>
      <c r="T544" s="35"/>
      <c r="U544" s="35"/>
      <c r="V544" s="35"/>
      <c r="W544" s="35"/>
      <c r="X544" s="35"/>
      <c r="Z544" s="35"/>
      <c r="AA544" s="35"/>
      <c r="AB544" s="35"/>
      <c r="AH544" s="35"/>
    </row>
    <row r="545" spans="2:34" x14ac:dyDescent="0.2">
      <c r="B545" s="35"/>
      <c r="C545" s="35"/>
      <c r="D545" s="36"/>
      <c r="E545" s="35"/>
      <c r="F545" s="36"/>
      <c r="G545" s="36"/>
      <c r="H545" s="36"/>
      <c r="I545" s="36"/>
      <c r="J545" s="35"/>
      <c r="K545" s="35"/>
      <c r="L545" s="35"/>
      <c r="M545" s="35"/>
      <c r="N545" s="35"/>
      <c r="O545" s="35"/>
      <c r="P545" s="35"/>
      <c r="Q545" s="35"/>
      <c r="R545" s="35"/>
      <c r="S545" s="35"/>
      <c r="T545" s="35"/>
      <c r="U545" s="35"/>
      <c r="V545" s="35"/>
      <c r="W545" s="35"/>
      <c r="X545" s="35"/>
      <c r="Z545" s="35"/>
      <c r="AA545" s="35"/>
      <c r="AB545" s="35"/>
      <c r="AH545" s="35"/>
    </row>
    <row r="546" spans="2:34" x14ac:dyDescent="0.2">
      <c r="B546" s="35"/>
      <c r="C546" s="35"/>
      <c r="D546" s="36"/>
      <c r="E546" s="35"/>
      <c r="F546" s="36"/>
      <c r="G546" s="36"/>
      <c r="H546" s="36"/>
      <c r="I546" s="36"/>
      <c r="J546" s="35"/>
      <c r="K546" s="35"/>
      <c r="L546" s="35"/>
      <c r="M546" s="35"/>
      <c r="N546" s="35"/>
      <c r="O546" s="35"/>
      <c r="P546" s="35"/>
      <c r="Q546" s="35"/>
      <c r="R546" s="35"/>
      <c r="S546" s="35"/>
      <c r="T546" s="35"/>
      <c r="U546" s="35"/>
      <c r="V546" s="35"/>
      <c r="W546" s="35"/>
      <c r="X546" s="35"/>
      <c r="Z546" s="35"/>
      <c r="AA546" s="35"/>
      <c r="AB546" s="35"/>
      <c r="AH546" s="35"/>
    </row>
    <row r="547" spans="2:34" x14ac:dyDescent="0.2">
      <c r="B547" s="35"/>
      <c r="C547" s="35"/>
      <c r="D547" s="36"/>
      <c r="E547" s="35"/>
      <c r="F547" s="36"/>
      <c r="G547" s="36"/>
      <c r="H547" s="36"/>
      <c r="I547" s="36"/>
      <c r="J547" s="35"/>
      <c r="K547" s="35"/>
      <c r="L547" s="35"/>
      <c r="M547" s="35"/>
      <c r="N547" s="35"/>
      <c r="O547" s="35"/>
      <c r="P547" s="35"/>
      <c r="Q547" s="35"/>
      <c r="R547" s="35"/>
      <c r="S547" s="35"/>
      <c r="T547" s="35"/>
      <c r="U547" s="35"/>
      <c r="V547" s="35"/>
      <c r="W547" s="35"/>
      <c r="X547" s="35"/>
      <c r="Z547" s="35"/>
      <c r="AA547" s="35"/>
      <c r="AB547" s="35"/>
      <c r="AH547" s="35"/>
    </row>
    <row r="548" spans="2:34" x14ac:dyDescent="0.2">
      <c r="B548" s="35"/>
      <c r="C548" s="35"/>
      <c r="D548" s="36"/>
      <c r="E548" s="35"/>
      <c r="F548" s="36"/>
      <c r="G548" s="36"/>
      <c r="H548" s="36"/>
      <c r="I548" s="36"/>
      <c r="J548" s="35"/>
      <c r="K548" s="35"/>
      <c r="L548" s="35"/>
      <c r="M548" s="35"/>
      <c r="N548" s="35"/>
      <c r="O548" s="35"/>
      <c r="P548" s="35"/>
      <c r="Q548" s="35"/>
      <c r="R548" s="35"/>
      <c r="S548" s="35"/>
      <c r="T548" s="35"/>
      <c r="U548" s="35"/>
      <c r="V548" s="35"/>
      <c r="W548" s="35"/>
      <c r="X548" s="35"/>
      <c r="Z548" s="35"/>
      <c r="AA548" s="35"/>
      <c r="AB548" s="35"/>
      <c r="AH548" s="35"/>
    </row>
    <row r="549" spans="2:34" x14ac:dyDescent="0.2">
      <c r="B549" s="35"/>
      <c r="C549" s="35"/>
      <c r="D549" s="36"/>
      <c r="E549" s="35"/>
      <c r="F549" s="36"/>
      <c r="G549" s="36"/>
      <c r="H549" s="36"/>
      <c r="I549" s="36"/>
      <c r="J549" s="35"/>
      <c r="K549" s="35"/>
      <c r="L549" s="35"/>
      <c r="M549" s="35"/>
      <c r="N549" s="35"/>
      <c r="O549" s="35"/>
      <c r="P549" s="35"/>
      <c r="Q549" s="35"/>
      <c r="R549" s="35"/>
      <c r="S549" s="35"/>
      <c r="T549" s="35"/>
      <c r="U549" s="35"/>
      <c r="V549" s="35"/>
      <c r="W549" s="35"/>
      <c r="X549" s="35"/>
      <c r="Z549" s="35"/>
      <c r="AA549" s="35"/>
      <c r="AB549" s="35"/>
      <c r="AH549" s="35"/>
    </row>
    <row r="550" spans="2:34" x14ac:dyDescent="0.2">
      <c r="B550" s="35"/>
      <c r="C550" s="35"/>
      <c r="D550" s="36"/>
      <c r="E550" s="35"/>
      <c r="F550" s="36"/>
      <c r="G550" s="36"/>
      <c r="H550" s="36"/>
      <c r="I550" s="36"/>
      <c r="J550" s="35"/>
      <c r="K550" s="35"/>
      <c r="L550" s="35"/>
      <c r="M550" s="35"/>
      <c r="N550" s="35"/>
      <c r="O550" s="35"/>
      <c r="P550" s="35"/>
      <c r="Q550" s="35"/>
      <c r="R550" s="35"/>
      <c r="S550" s="35"/>
      <c r="T550" s="35"/>
      <c r="U550" s="35"/>
      <c r="V550" s="35"/>
      <c r="W550" s="35"/>
      <c r="X550" s="35"/>
      <c r="Z550" s="35"/>
      <c r="AA550" s="35"/>
      <c r="AB550" s="35"/>
      <c r="AH550" s="35"/>
    </row>
    <row r="551" spans="2:34" x14ac:dyDescent="0.2">
      <c r="B551" s="35"/>
      <c r="C551" s="35"/>
      <c r="D551" s="36"/>
      <c r="E551" s="35"/>
      <c r="F551" s="36"/>
      <c r="G551" s="36"/>
      <c r="H551" s="36"/>
      <c r="I551" s="36"/>
      <c r="J551" s="35"/>
      <c r="K551" s="35"/>
      <c r="L551" s="35"/>
      <c r="M551" s="35"/>
      <c r="N551" s="35"/>
      <c r="O551" s="35"/>
      <c r="P551" s="35"/>
      <c r="Q551" s="35"/>
      <c r="R551" s="35"/>
      <c r="S551" s="35"/>
      <c r="T551" s="35"/>
      <c r="U551" s="35"/>
      <c r="V551" s="35"/>
      <c r="W551" s="35"/>
      <c r="X551" s="35"/>
      <c r="Z551" s="35"/>
      <c r="AA551" s="35"/>
      <c r="AB551" s="35"/>
      <c r="AH551" s="35"/>
    </row>
    <row r="552" spans="2:34" x14ac:dyDescent="0.2">
      <c r="B552" s="35"/>
      <c r="C552" s="35"/>
      <c r="D552" s="36"/>
      <c r="E552" s="35"/>
      <c r="F552" s="36"/>
      <c r="G552" s="36"/>
      <c r="H552" s="36"/>
      <c r="I552" s="36"/>
      <c r="J552" s="35"/>
      <c r="K552" s="35"/>
      <c r="L552" s="35"/>
      <c r="M552" s="35"/>
      <c r="N552" s="35"/>
      <c r="O552" s="35"/>
      <c r="P552" s="35"/>
      <c r="Q552" s="35"/>
      <c r="R552" s="35"/>
      <c r="S552" s="35"/>
      <c r="T552" s="35"/>
      <c r="U552" s="35"/>
      <c r="V552" s="35"/>
      <c r="W552" s="35"/>
      <c r="X552" s="35"/>
      <c r="Z552" s="35"/>
      <c r="AA552" s="35"/>
      <c r="AB552" s="35"/>
      <c r="AH552" s="35"/>
    </row>
    <row r="553" spans="2:34" x14ac:dyDescent="0.2">
      <c r="B553" s="35"/>
      <c r="C553" s="35"/>
      <c r="D553" s="36"/>
      <c r="E553" s="35"/>
      <c r="F553" s="36"/>
      <c r="G553" s="36"/>
      <c r="H553" s="36"/>
      <c r="I553" s="36"/>
      <c r="J553" s="35"/>
      <c r="K553" s="35"/>
      <c r="L553" s="35"/>
      <c r="M553" s="35"/>
      <c r="N553" s="35"/>
      <c r="O553" s="35"/>
      <c r="P553" s="35"/>
      <c r="Q553" s="35"/>
      <c r="R553" s="35"/>
      <c r="S553" s="35"/>
      <c r="T553" s="35"/>
      <c r="U553" s="35"/>
      <c r="V553" s="35"/>
      <c r="W553" s="35"/>
      <c r="X553" s="35"/>
      <c r="Z553" s="35"/>
      <c r="AA553" s="35"/>
      <c r="AB553" s="35"/>
      <c r="AH553" s="35"/>
    </row>
    <row r="554" spans="2:34" x14ac:dyDescent="0.2">
      <c r="B554" s="35"/>
      <c r="C554" s="35"/>
      <c r="D554" s="36"/>
      <c r="E554" s="35"/>
      <c r="F554" s="36"/>
      <c r="G554" s="36"/>
      <c r="H554" s="36"/>
      <c r="I554" s="36"/>
      <c r="J554" s="35"/>
      <c r="K554" s="35"/>
      <c r="L554" s="35"/>
      <c r="M554" s="35"/>
      <c r="N554" s="35"/>
      <c r="O554" s="35"/>
      <c r="P554" s="35"/>
      <c r="Q554" s="35"/>
      <c r="R554" s="35"/>
      <c r="S554" s="35"/>
      <c r="T554" s="35"/>
      <c r="U554" s="35"/>
      <c r="V554" s="35"/>
      <c r="W554" s="35"/>
      <c r="X554" s="35"/>
      <c r="Z554" s="35"/>
      <c r="AA554" s="35"/>
      <c r="AB554" s="35"/>
      <c r="AH554" s="35"/>
    </row>
    <row r="555" spans="2:34" x14ac:dyDescent="0.2">
      <c r="B555" s="35"/>
      <c r="C555" s="35"/>
      <c r="D555" s="36"/>
      <c r="E555" s="35"/>
      <c r="F555" s="36"/>
      <c r="G555" s="36"/>
      <c r="H555" s="36"/>
      <c r="I555" s="36"/>
      <c r="J555" s="35"/>
      <c r="K555" s="35"/>
      <c r="L555" s="35"/>
      <c r="M555" s="35"/>
      <c r="N555" s="35"/>
      <c r="O555" s="35"/>
      <c r="P555" s="35"/>
      <c r="Q555" s="35"/>
      <c r="R555" s="35"/>
      <c r="S555" s="35"/>
      <c r="T555" s="35"/>
      <c r="U555" s="35"/>
      <c r="V555" s="35"/>
      <c r="W555" s="35"/>
      <c r="X555" s="35"/>
      <c r="Z555" s="35"/>
      <c r="AA555" s="35"/>
      <c r="AB555" s="35"/>
      <c r="AH555" s="35"/>
    </row>
    <row r="556" spans="2:34" x14ac:dyDescent="0.2">
      <c r="B556" s="35"/>
      <c r="C556" s="35"/>
      <c r="D556" s="36"/>
      <c r="E556" s="35"/>
      <c r="F556" s="36"/>
      <c r="G556" s="36"/>
      <c r="H556" s="36"/>
      <c r="I556" s="36"/>
      <c r="J556" s="35"/>
      <c r="K556" s="35"/>
      <c r="L556" s="35"/>
      <c r="M556" s="35"/>
      <c r="N556" s="35"/>
      <c r="O556" s="35"/>
      <c r="P556" s="35"/>
      <c r="Q556" s="35"/>
      <c r="R556" s="35"/>
      <c r="S556" s="35"/>
      <c r="T556" s="35"/>
      <c r="U556" s="35"/>
      <c r="V556" s="35"/>
      <c r="W556" s="35"/>
      <c r="X556" s="35"/>
      <c r="Z556" s="35"/>
      <c r="AA556" s="35"/>
      <c r="AB556" s="35"/>
      <c r="AH556" s="35"/>
    </row>
    <row r="557" spans="2:34" x14ac:dyDescent="0.2">
      <c r="B557" s="35"/>
      <c r="C557" s="35"/>
      <c r="D557" s="36"/>
      <c r="E557" s="35"/>
      <c r="F557" s="36"/>
      <c r="G557" s="36"/>
      <c r="H557" s="36"/>
      <c r="I557" s="36"/>
      <c r="J557" s="35"/>
      <c r="K557" s="35"/>
      <c r="L557" s="35"/>
      <c r="M557" s="35"/>
      <c r="N557" s="35"/>
      <c r="O557" s="35"/>
      <c r="P557" s="35"/>
      <c r="Q557" s="35"/>
      <c r="R557" s="35"/>
      <c r="S557" s="35"/>
      <c r="T557" s="35"/>
      <c r="U557" s="35"/>
      <c r="V557" s="35"/>
      <c r="W557" s="35"/>
      <c r="X557" s="35"/>
      <c r="Z557" s="35"/>
      <c r="AA557" s="35"/>
      <c r="AB557" s="35"/>
      <c r="AH557" s="35"/>
    </row>
    <row r="558" spans="2:34" x14ac:dyDescent="0.2">
      <c r="B558" s="35"/>
      <c r="C558" s="35"/>
      <c r="D558" s="36"/>
      <c r="E558" s="35"/>
      <c r="F558" s="36"/>
      <c r="G558" s="36"/>
      <c r="H558" s="36"/>
      <c r="I558" s="36"/>
      <c r="J558" s="35"/>
      <c r="K558" s="35"/>
      <c r="L558" s="35"/>
      <c r="M558" s="35"/>
      <c r="N558" s="35"/>
      <c r="O558" s="35"/>
      <c r="P558" s="35"/>
      <c r="Q558" s="35"/>
      <c r="R558" s="35"/>
      <c r="S558" s="35"/>
      <c r="T558" s="35"/>
      <c r="U558" s="35"/>
      <c r="V558" s="35"/>
      <c r="W558" s="35"/>
      <c r="X558" s="35"/>
      <c r="Z558" s="35"/>
      <c r="AA558" s="35"/>
      <c r="AB558" s="35"/>
      <c r="AH558" s="35"/>
    </row>
    <row r="559" spans="2:34" x14ac:dyDescent="0.2">
      <c r="B559" s="35"/>
      <c r="C559" s="35"/>
      <c r="D559" s="36"/>
      <c r="E559" s="35"/>
      <c r="F559" s="36"/>
      <c r="G559" s="36"/>
      <c r="H559" s="36"/>
      <c r="I559" s="36"/>
      <c r="J559" s="35"/>
      <c r="K559" s="35"/>
      <c r="L559" s="35"/>
      <c r="M559" s="35"/>
      <c r="N559" s="35"/>
      <c r="O559" s="35"/>
      <c r="P559" s="35"/>
      <c r="Q559" s="35"/>
      <c r="R559" s="35"/>
      <c r="S559" s="35"/>
      <c r="T559" s="35"/>
      <c r="U559" s="35"/>
      <c r="V559" s="35"/>
      <c r="W559" s="35"/>
      <c r="X559" s="35"/>
      <c r="Z559" s="35"/>
      <c r="AA559" s="35"/>
      <c r="AB559" s="35"/>
      <c r="AH559" s="35"/>
    </row>
    <row r="560" spans="2:34" x14ac:dyDescent="0.2">
      <c r="B560" s="35"/>
      <c r="C560" s="35"/>
      <c r="D560" s="36"/>
      <c r="E560" s="35"/>
      <c r="F560" s="36"/>
      <c r="G560" s="36"/>
      <c r="H560" s="36"/>
      <c r="I560" s="36"/>
      <c r="J560" s="35"/>
      <c r="K560" s="35"/>
      <c r="L560" s="35"/>
      <c r="M560" s="35"/>
      <c r="N560" s="35"/>
      <c r="O560" s="35"/>
      <c r="P560" s="35"/>
      <c r="Q560" s="35"/>
      <c r="R560" s="35"/>
      <c r="S560" s="35"/>
      <c r="T560" s="35"/>
      <c r="U560" s="35"/>
      <c r="V560" s="35"/>
      <c r="W560" s="35"/>
      <c r="X560" s="35"/>
      <c r="Z560" s="35"/>
      <c r="AA560" s="35"/>
      <c r="AB560" s="35"/>
      <c r="AH560" s="35"/>
    </row>
    <row r="561" spans="2:34" x14ac:dyDescent="0.2">
      <c r="B561" s="35"/>
      <c r="C561" s="35"/>
      <c r="D561" s="36"/>
      <c r="E561" s="35"/>
      <c r="F561" s="36"/>
      <c r="G561" s="36"/>
      <c r="H561" s="36"/>
      <c r="I561" s="36"/>
      <c r="J561" s="35"/>
      <c r="K561" s="35"/>
      <c r="L561" s="35"/>
      <c r="M561" s="35"/>
      <c r="N561" s="35"/>
      <c r="O561" s="35"/>
      <c r="P561" s="35"/>
      <c r="Q561" s="35"/>
      <c r="R561" s="35"/>
      <c r="S561" s="35"/>
      <c r="T561" s="35"/>
      <c r="U561" s="35"/>
      <c r="V561" s="35"/>
      <c r="W561" s="35"/>
      <c r="X561" s="35"/>
      <c r="Z561" s="35"/>
      <c r="AA561" s="35"/>
      <c r="AB561" s="35"/>
      <c r="AH561" s="35"/>
    </row>
    <row r="562" spans="2:34" x14ac:dyDescent="0.2">
      <c r="B562" s="35"/>
      <c r="C562" s="35"/>
      <c r="D562" s="36"/>
      <c r="E562" s="35"/>
      <c r="F562" s="36"/>
      <c r="G562" s="36"/>
      <c r="H562" s="36"/>
      <c r="I562" s="36"/>
      <c r="J562" s="35"/>
      <c r="K562" s="35"/>
      <c r="L562" s="35"/>
      <c r="M562" s="35"/>
      <c r="N562" s="35"/>
      <c r="O562" s="35"/>
      <c r="P562" s="35"/>
      <c r="Q562" s="35"/>
      <c r="R562" s="35"/>
      <c r="S562" s="35"/>
      <c r="T562" s="35"/>
      <c r="U562" s="35"/>
      <c r="V562" s="35"/>
      <c r="W562" s="35"/>
      <c r="X562" s="35"/>
      <c r="Z562" s="35"/>
      <c r="AA562" s="35"/>
      <c r="AB562" s="35"/>
      <c r="AH562" s="35"/>
    </row>
    <row r="563" spans="2:34" x14ac:dyDescent="0.2">
      <c r="B563" s="35"/>
      <c r="C563" s="35"/>
      <c r="D563" s="36"/>
      <c r="E563" s="35"/>
      <c r="F563" s="36"/>
      <c r="G563" s="36"/>
      <c r="H563" s="36"/>
      <c r="I563" s="36"/>
      <c r="J563" s="35"/>
      <c r="K563" s="35"/>
      <c r="L563" s="35"/>
      <c r="M563" s="35"/>
      <c r="N563" s="35"/>
      <c r="O563" s="35"/>
      <c r="P563" s="35"/>
      <c r="Q563" s="35"/>
      <c r="R563" s="35"/>
      <c r="S563" s="35"/>
      <c r="T563" s="35"/>
      <c r="U563" s="35"/>
      <c r="V563" s="35"/>
      <c r="W563" s="35"/>
      <c r="X563" s="35"/>
      <c r="Z563" s="35"/>
      <c r="AA563" s="35"/>
      <c r="AB563" s="35"/>
      <c r="AH563" s="35"/>
    </row>
    <row r="564" spans="2:34" x14ac:dyDescent="0.2">
      <c r="B564" s="35"/>
      <c r="C564" s="35"/>
      <c r="D564" s="36"/>
      <c r="E564" s="35"/>
      <c r="F564" s="36"/>
      <c r="G564" s="36"/>
      <c r="H564" s="36"/>
      <c r="I564" s="36"/>
      <c r="J564" s="35"/>
      <c r="K564" s="35"/>
      <c r="L564" s="35"/>
      <c r="M564" s="35"/>
      <c r="N564" s="35"/>
      <c r="O564" s="35"/>
      <c r="P564" s="35"/>
      <c r="Q564" s="35"/>
      <c r="R564" s="35"/>
      <c r="S564" s="35"/>
      <c r="T564" s="35"/>
      <c r="U564" s="35"/>
      <c r="V564" s="35"/>
      <c r="W564" s="35"/>
      <c r="X564" s="35"/>
      <c r="Z564" s="35"/>
      <c r="AA564" s="35"/>
      <c r="AB564" s="35"/>
      <c r="AH564" s="35"/>
    </row>
    <row r="565" spans="2:34" x14ac:dyDescent="0.2">
      <c r="B565" s="35"/>
      <c r="C565" s="35"/>
      <c r="D565" s="36"/>
      <c r="E565" s="35"/>
      <c r="F565" s="36"/>
      <c r="G565" s="36"/>
      <c r="H565" s="36"/>
      <c r="I565" s="36"/>
      <c r="J565" s="35"/>
      <c r="K565" s="35"/>
      <c r="L565" s="35"/>
      <c r="M565" s="35"/>
      <c r="N565" s="35"/>
      <c r="O565" s="35"/>
      <c r="P565" s="35"/>
      <c r="Q565" s="35"/>
      <c r="R565" s="35"/>
      <c r="S565" s="35"/>
      <c r="T565" s="35"/>
      <c r="U565" s="35"/>
      <c r="V565" s="35"/>
      <c r="W565" s="35"/>
      <c r="X565" s="35"/>
      <c r="Z565" s="35"/>
      <c r="AA565" s="35"/>
      <c r="AB565" s="35"/>
      <c r="AH565" s="35"/>
    </row>
    <row r="566" spans="2:34" x14ac:dyDescent="0.2">
      <c r="B566" s="35"/>
      <c r="C566" s="35"/>
      <c r="D566" s="36"/>
      <c r="E566" s="35"/>
      <c r="F566" s="36"/>
      <c r="G566" s="36"/>
      <c r="H566" s="36"/>
      <c r="I566" s="36"/>
      <c r="J566" s="35"/>
      <c r="K566" s="35"/>
      <c r="L566" s="35"/>
      <c r="M566" s="35"/>
      <c r="N566" s="35"/>
      <c r="O566" s="35"/>
      <c r="P566" s="35"/>
      <c r="Q566" s="35"/>
      <c r="R566" s="35"/>
      <c r="S566" s="35"/>
      <c r="T566" s="35"/>
      <c r="U566" s="35"/>
      <c r="V566" s="35"/>
      <c r="W566" s="35"/>
      <c r="X566" s="35"/>
      <c r="Z566" s="35"/>
      <c r="AA566" s="35"/>
      <c r="AB566" s="35"/>
      <c r="AH566" s="35"/>
    </row>
    <row r="567" spans="2:34" x14ac:dyDescent="0.2">
      <c r="B567" s="35"/>
      <c r="C567" s="35"/>
      <c r="D567" s="36"/>
      <c r="E567" s="35"/>
      <c r="F567" s="36"/>
      <c r="G567" s="36"/>
      <c r="H567" s="36"/>
      <c r="I567" s="36"/>
      <c r="J567" s="35"/>
      <c r="K567" s="35"/>
      <c r="L567" s="35"/>
      <c r="M567" s="35"/>
      <c r="N567" s="35"/>
      <c r="O567" s="35"/>
      <c r="P567" s="35"/>
      <c r="Q567" s="35"/>
      <c r="R567" s="35"/>
      <c r="S567" s="35"/>
      <c r="T567" s="35"/>
      <c r="U567" s="35"/>
      <c r="V567" s="35"/>
      <c r="W567" s="35"/>
      <c r="X567" s="35"/>
      <c r="Z567" s="35"/>
      <c r="AA567" s="35"/>
      <c r="AB567" s="35"/>
      <c r="AH567" s="35"/>
    </row>
    <row r="568" spans="2:34" x14ac:dyDescent="0.2">
      <c r="B568" s="35"/>
      <c r="C568" s="35"/>
      <c r="D568" s="36"/>
      <c r="E568" s="35"/>
      <c r="F568" s="36"/>
      <c r="G568" s="36"/>
      <c r="H568" s="36"/>
      <c r="I568" s="36"/>
      <c r="J568" s="35"/>
      <c r="K568" s="35"/>
      <c r="L568" s="35"/>
      <c r="M568" s="35"/>
      <c r="N568" s="35"/>
      <c r="O568" s="35"/>
      <c r="P568" s="35"/>
      <c r="Q568" s="35"/>
      <c r="R568" s="35"/>
      <c r="S568" s="35"/>
      <c r="T568" s="35"/>
      <c r="U568" s="35"/>
      <c r="V568" s="35"/>
      <c r="W568" s="35"/>
      <c r="X568" s="35"/>
      <c r="Z568" s="35"/>
      <c r="AA568" s="35"/>
      <c r="AB568" s="35"/>
      <c r="AH568" s="35"/>
    </row>
    <row r="569" spans="2:34" x14ac:dyDescent="0.2">
      <c r="B569" s="35"/>
      <c r="C569" s="35"/>
      <c r="D569" s="36"/>
      <c r="E569" s="35"/>
      <c r="F569" s="36"/>
      <c r="G569" s="36"/>
      <c r="H569" s="36"/>
      <c r="I569" s="36"/>
      <c r="J569" s="35"/>
      <c r="K569" s="35"/>
      <c r="L569" s="35"/>
      <c r="M569" s="35"/>
      <c r="N569" s="35"/>
      <c r="O569" s="35"/>
      <c r="P569" s="35"/>
      <c r="Q569" s="35"/>
      <c r="R569" s="35"/>
      <c r="S569" s="35"/>
      <c r="T569" s="35"/>
      <c r="U569" s="35"/>
      <c r="V569" s="35"/>
      <c r="W569" s="35"/>
      <c r="X569" s="35"/>
      <c r="Z569" s="35"/>
      <c r="AA569" s="35"/>
      <c r="AB569" s="35"/>
      <c r="AH569" s="35"/>
    </row>
    <row r="570" spans="2:34" x14ac:dyDescent="0.2">
      <c r="B570" s="35"/>
      <c r="C570" s="35"/>
      <c r="D570" s="36"/>
      <c r="E570" s="35"/>
      <c r="F570" s="36"/>
      <c r="G570" s="36"/>
      <c r="H570" s="36"/>
      <c r="I570" s="36"/>
      <c r="J570" s="35"/>
      <c r="K570" s="35"/>
      <c r="L570" s="35"/>
      <c r="M570" s="35"/>
      <c r="N570" s="35"/>
      <c r="O570" s="35"/>
      <c r="P570" s="35"/>
      <c r="Q570" s="35"/>
      <c r="R570" s="35"/>
      <c r="S570" s="35"/>
      <c r="T570" s="35"/>
      <c r="U570" s="35"/>
      <c r="V570" s="35"/>
      <c r="W570" s="35"/>
      <c r="X570" s="35"/>
      <c r="Z570" s="35"/>
      <c r="AA570" s="35"/>
      <c r="AB570" s="35"/>
      <c r="AH570" s="35"/>
    </row>
    <row r="571" spans="2:34" x14ac:dyDescent="0.2">
      <c r="B571" s="35"/>
      <c r="C571" s="35"/>
      <c r="D571" s="36"/>
      <c r="E571" s="35"/>
      <c r="F571" s="36"/>
      <c r="G571" s="36"/>
      <c r="H571" s="36"/>
      <c r="I571" s="36"/>
      <c r="J571" s="35"/>
      <c r="K571" s="35"/>
      <c r="L571" s="35"/>
      <c r="M571" s="35"/>
      <c r="N571" s="35"/>
      <c r="O571" s="35"/>
      <c r="P571" s="35"/>
      <c r="Q571" s="35"/>
      <c r="R571" s="35"/>
      <c r="S571" s="35"/>
      <c r="T571" s="35"/>
      <c r="U571" s="35"/>
      <c r="V571" s="35"/>
      <c r="W571" s="35"/>
      <c r="X571" s="35"/>
      <c r="Z571" s="35"/>
      <c r="AA571" s="35"/>
      <c r="AB571" s="35"/>
      <c r="AH571" s="35"/>
    </row>
    <row r="572" spans="2:34" x14ac:dyDescent="0.2">
      <c r="B572" s="35"/>
      <c r="C572" s="35"/>
      <c r="D572" s="36"/>
      <c r="E572" s="35"/>
      <c r="F572" s="36"/>
      <c r="G572" s="36"/>
      <c r="H572" s="36"/>
      <c r="I572" s="36"/>
      <c r="J572" s="35"/>
      <c r="K572" s="35"/>
      <c r="L572" s="35"/>
      <c r="M572" s="35"/>
      <c r="N572" s="35"/>
      <c r="O572" s="35"/>
      <c r="P572" s="35"/>
      <c r="Q572" s="35"/>
      <c r="R572" s="35"/>
      <c r="S572" s="35"/>
      <c r="T572" s="35"/>
      <c r="U572" s="35"/>
      <c r="V572" s="35"/>
      <c r="W572" s="35"/>
      <c r="X572" s="35"/>
      <c r="Z572" s="35"/>
      <c r="AA572" s="35"/>
      <c r="AB572" s="35"/>
      <c r="AH572" s="35"/>
    </row>
    <row r="573" spans="2:34" x14ac:dyDescent="0.2">
      <c r="B573" s="35"/>
      <c r="C573" s="35"/>
      <c r="D573" s="36"/>
      <c r="E573" s="35"/>
      <c r="F573" s="36"/>
      <c r="G573" s="36"/>
      <c r="H573" s="36"/>
      <c r="I573" s="36"/>
      <c r="J573" s="35"/>
      <c r="K573" s="35"/>
      <c r="L573" s="35"/>
      <c r="M573" s="35"/>
      <c r="N573" s="35"/>
      <c r="O573" s="35"/>
      <c r="P573" s="35"/>
      <c r="Q573" s="35"/>
      <c r="R573" s="35"/>
      <c r="S573" s="35"/>
      <c r="T573" s="35"/>
      <c r="U573" s="35"/>
      <c r="V573" s="35"/>
      <c r="W573" s="35"/>
      <c r="X573" s="35"/>
      <c r="Z573" s="35"/>
      <c r="AA573" s="35"/>
      <c r="AB573" s="35"/>
      <c r="AH573" s="35"/>
    </row>
    <row r="574" spans="2:34" x14ac:dyDescent="0.2">
      <c r="B574" s="35"/>
      <c r="C574" s="35"/>
      <c r="D574" s="36"/>
      <c r="E574" s="35"/>
      <c r="F574" s="36"/>
      <c r="G574" s="36"/>
      <c r="H574" s="36"/>
      <c r="I574" s="36"/>
      <c r="J574" s="35"/>
      <c r="K574" s="35"/>
      <c r="L574" s="35"/>
      <c r="M574" s="35"/>
      <c r="N574" s="35"/>
      <c r="O574" s="35"/>
      <c r="P574" s="35"/>
      <c r="Q574" s="35"/>
      <c r="R574" s="35"/>
      <c r="S574" s="35"/>
      <c r="T574" s="35"/>
      <c r="U574" s="35"/>
      <c r="V574" s="35"/>
      <c r="W574" s="35"/>
      <c r="X574" s="35"/>
      <c r="Z574" s="35"/>
      <c r="AA574" s="35"/>
      <c r="AB574" s="35"/>
      <c r="AH574" s="35"/>
    </row>
    <row r="575" spans="2:34" x14ac:dyDescent="0.2">
      <c r="B575" s="35"/>
      <c r="C575" s="35"/>
      <c r="D575" s="36"/>
      <c r="E575" s="35"/>
      <c r="F575" s="36"/>
      <c r="G575" s="36"/>
      <c r="H575" s="36"/>
      <c r="I575" s="36"/>
      <c r="J575" s="35"/>
      <c r="K575" s="35"/>
      <c r="L575" s="35"/>
      <c r="M575" s="35"/>
      <c r="N575" s="35"/>
      <c r="O575" s="35"/>
      <c r="P575" s="35"/>
      <c r="Q575" s="35"/>
      <c r="R575" s="35"/>
      <c r="S575" s="35"/>
      <c r="T575" s="35"/>
      <c r="U575" s="35"/>
      <c r="V575" s="35"/>
      <c r="W575" s="35"/>
      <c r="X575" s="35"/>
      <c r="Z575" s="35"/>
      <c r="AA575" s="35"/>
      <c r="AB575" s="35"/>
      <c r="AH575" s="35"/>
    </row>
    <row r="576" spans="2:34" x14ac:dyDescent="0.2">
      <c r="B576" s="35"/>
      <c r="C576" s="35"/>
      <c r="D576" s="36"/>
      <c r="E576" s="35"/>
      <c r="F576" s="36"/>
      <c r="G576" s="36"/>
      <c r="H576" s="36"/>
      <c r="I576" s="36"/>
      <c r="J576" s="35"/>
      <c r="K576" s="35"/>
      <c r="L576" s="35"/>
      <c r="M576" s="35"/>
      <c r="N576" s="35"/>
      <c r="O576" s="35"/>
      <c r="P576" s="35"/>
      <c r="Q576" s="35"/>
      <c r="R576" s="35"/>
      <c r="S576" s="35"/>
      <c r="T576" s="35"/>
      <c r="U576" s="35"/>
      <c r="V576" s="35"/>
      <c r="W576" s="35"/>
      <c r="X576" s="35"/>
      <c r="Z576" s="35"/>
      <c r="AA576" s="35"/>
      <c r="AB576" s="35"/>
      <c r="AH576" s="35"/>
    </row>
    <row r="577" spans="2:34" x14ac:dyDescent="0.2">
      <c r="B577" s="35"/>
      <c r="C577" s="35"/>
      <c r="D577" s="36"/>
      <c r="E577" s="35"/>
      <c r="F577" s="36"/>
      <c r="G577" s="36"/>
      <c r="H577" s="36"/>
      <c r="I577" s="36"/>
      <c r="J577" s="35"/>
      <c r="K577" s="35"/>
      <c r="L577" s="35"/>
      <c r="M577" s="35"/>
      <c r="N577" s="35"/>
      <c r="O577" s="35"/>
      <c r="P577" s="35"/>
      <c r="Q577" s="35"/>
      <c r="R577" s="35"/>
      <c r="S577" s="35"/>
      <c r="T577" s="35"/>
      <c r="U577" s="35"/>
      <c r="V577" s="35"/>
      <c r="W577" s="35"/>
      <c r="X577" s="35"/>
      <c r="Z577" s="35"/>
      <c r="AA577" s="35"/>
      <c r="AB577" s="35"/>
      <c r="AH577" s="35"/>
    </row>
    <row r="578" spans="2:34" x14ac:dyDescent="0.2">
      <c r="B578" s="35"/>
      <c r="C578" s="35"/>
      <c r="D578" s="36"/>
      <c r="E578" s="35"/>
      <c r="F578" s="36"/>
      <c r="G578" s="36"/>
      <c r="H578" s="36"/>
      <c r="I578" s="36"/>
      <c r="J578" s="35"/>
      <c r="K578" s="35"/>
      <c r="L578" s="35"/>
      <c r="M578" s="35"/>
      <c r="N578" s="35"/>
      <c r="O578" s="35"/>
      <c r="P578" s="35"/>
      <c r="Q578" s="35"/>
      <c r="R578" s="35"/>
      <c r="S578" s="35"/>
      <c r="T578" s="35"/>
      <c r="U578" s="35"/>
      <c r="V578" s="35"/>
      <c r="W578" s="35"/>
      <c r="X578" s="35"/>
      <c r="Z578" s="35"/>
      <c r="AA578" s="35"/>
      <c r="AB578" s="35"/>
      <c r="AH578" s="35"/>
    </row>
    <row r="579" spans="2:34" x14ac:dyDescent="0.2">
      <c r="B579" s="35"/>
      <c r="C579" s="35"/>
      <c r="D579" s="36"/>
      <c r="E579" s="35"/>
      <c r="F579" s="36"/>
      <c r="G579" s="36"/>
      <c r="H579" s="36"/>
      <c r="I579" s="36"/>
      <c r="J579" s="35"/>
      <c r="K579" s="35"/>
      <c r="L579" s="35"/>
      <c r="M579" s="35"/>
      <c r="N579" s="35"/>
      <c r="O579" s="35"/>
      <c r="P579" s="35"/>
      <c r="Q579" s="35"/>
      <c r="R579" s="35"/>
      <c r="S579" s="35"/>
      <c r="T579" s="35"/>
      <c r="U579" s="35"/>
      <c r="V579" s="35"/>
      <c r="W579" s="35"/>
      <c r="X579" s="35"/>
      <c r="Z579" s="35"/>
      <c r="AA579" s="35"/>
      <c r="AB579" s="35"/>
      <c r="AH579" s="35"/>
    </row>
    <row r="580" spans="2:34" x14ac:dyDescent="0.2">
      <c r="B580" s="35"/>
      <c r="C580" s="35"/>
      <c r="D580" s="36"/>
      <c r="E580" s="35"/>
      <c r="F580" s="36"/>
      <c r="G580" s="36"/>
      <c r="H580" s="36"/>
      <c r="I580" s="36"/>
      <c r="J580" s="35"/>
      <c r="K580" s="35"/>
      <c r="L580" s="35"/>
      <c r="M580" s="35"/>
      <c r="N580" s="35"/>
      <c r="O580" s="35"/>
      <c r="P580" s="35"/>
      <c r="Q580" s="35"/>
      <c r="R580" s="35"/>
      <c r="S580" s="35"/>
      <c r="T580" s="35"/>
      <c r="U580" s="35"/>
      <c r="V580" s="35"/>
      <c r="W580" s="35"/>
      <c r="X580" s="35"/>
      <c r="Z580" s="35"/>
      <c r="AA580" s="35"/>
      <c r="AB580" s="35"/>
      <c r="AH580" s="35"/>
    </row>
    <row r="581" spans="2:34" x14ac:dyDescent="0.2">
      <c r="B581" s="35"/>
      <c r="C581" s="35"/>
      <c r="D581" s="36"/>
      <c r="E581" s="35"/>
      <c r="F581" s="36"/>
      <c r="G581" s="36"/>
      <c r="H581" s="36"/>
      <c r="I581" s="36"/>
      <c r="J581" s="35"/>
      <c r="K581" s="35"/>
      <c r="L581" s="35"/>
      <c r="M581" s="35"/>
      <c r="N581" s="35"/>
      <c r="O581" s="35"/>
      <c r="P581" s="35"/>
      <c r="Q581" s="35"/>
      <c r="R581" s="35"/>
      <c r="S581" s="35"/>
      <c r="T581" s="35"/>
      <c r="U581" s="35"/>
      <c r="V581" s="35"/>
      <c r="W581" s="35"/>
      <c r="X581" s="35"/>
      <c r="Z581" s="35"/>
      <c r="AA581" s="35"/>
      <c r="AB581" s="35"/>
      <c r="AH581" s="35"/>
    </row>
    <row r="582" spans="2:34" x14ac:dyDescent="0.2">
      <c r="B582" s="35"/>
      <c r="C582" s="35"/>
      <c r="D582" s="36"/>
      <c r="E582" s="35"/>
      <c r="F582" s="36"/>
      <c r="G582" s="36"/>
      <c r="H582" s="36"/>
      <c r="I582" s="36"/>
      <c r="J582" s="35"/>
      <c r="K582" s="35"/>
      <c r="L582" s="35"/>
      <c r="M582" s="35"/>
      <c r="N582" s="35"/>
      <c r="O582" s="35"/>
      <c r="P582" s="35"/>
      <c r="Q582" s="35"/>
      <c r="R582" s="35"/>
      <c r="S582" s="35"/>
      <c r="T582" s="35"/>
      <c r="U582" s="35"/>
      <c r="V582" s="35"/>
      <c r="W582" s="35"/>
      <c r="X582" s="35"/>
      <c r="Z582" s="35"/>
      <c r="AA582" s="35"/>
      <c r="AB582" s="35"/>
      <c r="AH582" s="35"/>
    </row>
    <row r="583" spans="2:34" x14ac:dyDescent="0.2">
      <c r="B583" s="35"/>
      <c r="C583" s="35"/>
      <c r="D583" s="36"/>
      <c r="E583" s="35"/>
      <c r="F583" s="36"/>
      <c r="G583" s="36"/>
      <c r="H583" s="36"/>
      <c r="I583" s="36"/>
      <c r="J583" s="35"/>
      <c r="K583" s="35"/>
      <c r="L583" s="35"/>
      <c r="M583" s="35"/>
      <c r="N583" s="35"/>
      <c r="O583" s="35"/>
      <c r="P583" s="35"/>
      <c r="Q583" s="35"/>
      <c r="R583" s="35"/>
      <c r="S583" s="35"/>
      <c r="T583" s="35"/>
      <c r="U583" s="35"/>
      <c r="V583" s="35"/>
      <c r="W583" s="35"/>
      <c r="X583" s="35"/>
      <c r="Z583" s="35"/>
      <c r="AA583" s="35"/>
      <c r="AB583" s="35"/>
      <c r="AH583" s="35"/>
    </row>
    <row r="584" spans="2:34" x14ac:dyDescent="0.2">
      <c r="B584" s="35"/>
      <c r="C584" s="35"/>
      <c r="D584" s="36"/>
      <c r="E584" s="35"/>
      <c r="F584" s="36"/>
      <c r="G584" s="36"/>
      <c r="H584" s="36"/>
      <c r="I584" s="36"/>
      <c r="J584" s="35"/>
      <c r="K584" s="35"/>
      <c r="L584" s="35"/>
      <c r="M584" s="35"/>
      <c r="N584" s="35"/>
      <c r="O584" s="35"/>
      <c r="P584" s="35"/>
      <c r="Q584" s="35"/>
      <c r="R584" s="35"/>
      <c r="S584" s="35"/>
      <c r="T584" s="35"/>
      <c r="U584" s="35"/>
      <c r="V584" s="35"/>
      <c r="W584" s="35"/>
      <c r="X584" s="35"/>
      <c r="Z584" s="35"/>
      <c r="AA584" s="35"/>
      <c r="AB584" s="35"/>
      <c r="AH584" s="35"/>
    </row>
    <row r="585" spans="2:34" x14ac:dyDescent="0.2">
      <c r="B585" s="35"/>
      <c r="C585" s="35"/>
      <c r="D585" s="36"/>
      <c r="E585" s="35"/>
      <c r="F585" s="36"/>
      <c r="G585" s="36"/>
      <c r="H585" s="36"/>
      <c r="I585" s="36"/>
      <c r="J585" s="35"/>
      <c r="K585" s="35"/>
      <c r="L585" s="35"/>
      <c r="M585" s="35"/>
      <c r="N585" s="35"/>
      <c r="O585" s="35"/>
      <c r="P585" s="35"/>
      <c r="Q585" s="35"/>
      <c r="R585" s="35"/>
      <c r="S585" s="35"/>
      <c r="T585" s="35"/>
      <c r="U585" s="35"/>
      <c r="V585" s="35"/>
      <c r="W585" s="35"/>
      <c r="X585" s="35"/>
      <c r="Z585" s="35"/>
      <c r="AA585" s="35"/>
      <c r="AB585" s="35"/>
      <c r="AH585" s="35"/>
    </row>
    <row r="586" spans="2:34" x14ac:dyDescent="0.2">
      <c r="B586" s="35"/>
      <c r="C586" s="35"/>
      <c r="D586" s="36"/>
      <c r="E586" s="35"/>
      <c r="F586" s="36"/>
      <c r="G586" s="36"/>
      <c r="H586" s="36"/>
      <c r="I586" s="36"/>
      <c r="J586" s="35"/>
      <c r="K586" s="35"/>
      <c r="L586" s="35"/>
      <c r="M586" s="35"/>
      <c r="N586" s="35"/>
      <c r="O586" s="35"/>
      <c r="P586" s="35"/>
      <c r="Q586" s="35"/>
      <c r="R586" s="35"/>
      <c r="S586" s="35"/>
      <c r="T586" s="35"/>
      <c r="U586" s="35"/>
      <c r="V586" s="35"/>
      <c r="W586" s="35"/>
      <c r="X586" s="35"/>
      <c r="Z586" s="35"/>
      <c r="AA586" s="35"/>
      <c r="AB586" s="35"/>
      <c r="AH586" s="35"/>
    </row>
    <row r="587" spans="2:34" x14ac:dyDescent="0.2">
      <c r="B587" s="35"/>
      <c r="C587" s="35"/>
      <c r="D587" s="36"/>
      <c r="E587" s="35"/>
      <c r="F587" s="36"/>
      <c r="G587" s="36"/>
      <c r="H587" s="36"/>
      <c r="I587" s="36"/>
      <c r="J587" s="35"/>
      <c r="K587" s="35"/>
      <c r="L587" s="35"/>
      <c r="M587" s="35"/>
      <c r="N587" s="35"/>
      <c r="O587" s="35"/>
      <c r="P587" s="35"/>
      <c r="Q587" s="35"/>
      <c r="R587" s="35"/>
      <c r="S587" s="35"/>
      <c r="T587" s="35"/>
      <c r="U587" s="35"/>
      <c r="V587" s="35"/>
      <c r="W587" s="35"/>
      <c r="X587" s="35"/>
      <c r="Z587" s="35"/>
      <c r="AA587" s="35"/>
      <c r="AB587" s="35"/>
      <c r="AH587" s="35"/>
    </row>
    <row r="588" spans="2:34" x14ac:dyDescent="0.2">
      <c r="B588" s="35"/>
      <c r="C588" s="35"/>
      <c r="D588" s="36"/>
      <c r="E588" s="35"/>
      <c r="F588" s="36"/>
      <c r="G588" s="36"/>
      <c r="H588" s="36"/>
      <c r="I588" s="36"/>
      <c r="J588" s="35"/>
      <c r="K588" s="35"/>
      <c r="L588" s="35"/>
      <c r="M588" s="35"/>
      <c r="N588" s="35"/>
      <c r="O588" s="35"/>
      <c r="P588" s="35"/>
      <c r="Q588" s="35"/>
      <c r="R588" s="35"/>
      <c r="S588" s="35"/>
      <c r="T588" s="35"/>
      <c r="U588" s="35"/>
      <c r="V588" s="35"/>
      <c r="W588" s="35"/>
      <c r="X588" s="35"/>
      <c r="Z588" s="35"/>
      <c r="AA588" s="35"/>
      <c r="AB588" s="35"/>
      <c r="AH588" s="35"/>
    </row>
  </sheetData>
  <sheetProtection selectLockedCells="1" selectUnlockedCells="1"/>
  <mergeCells count="7">
    <mergeCell ref="Y1:AF1"/>
    <mergeCell ref="AG1:AH1"/>
    <mergeCell ref="H2:I2"/>
    <mergeCell ref="A1:L1"/>
    <mergeCell ref="M1:X1"/>
    <mergeCell ref="M2:R2"/>
    <mergeCell ref="S2:X2"/>
  </mergeCells>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oddHeader>
    <oddFooter>&amp;CPage &amp;P</oddFooter>
  </headerFooter>
  <legacyDrawing r:id="rId2"/>
  <tableParts count="1">
    <tablePart r:id="rId3"/>
  </tableParts>
  <extLst>
    <ext xmlns:x14="http://schemas.microsoft.com/office/spreadsheetml/2009/9/main" uri="{CCE6A557-97BC-4b89-ADB6-D9C93CAAB3DF}">
      <x14:dataValidations xmlns:xm="http://schemas.microsoft.com/office/excel/2006/main" disablePrompts="1" count="4">
        <x14:dataValidation type="list" operator="equal" allowBlank="1" showErrorMessage="1" xr:uid="{80D9343A-A3B0-40BF-B257-98A566691E2C}">
          <x14:formula1>
            <xm:f>Device_fits!$A$2:$A$61</xm:f>
          </x14:formula1>
          <x14:formula2>
            <xm:f>0</xm:f>
          </x14:formula2>
          <xm:sqref>A4:A104</xm:sqref>
        </x14:dataValidation>
        <x14:dataValidation type="list" operator="equal" allowBlank="1" showErrorMessage="1" xr:uid="{00000000-0002-0000-0200-000002000000}">
          <x14:formula1>
            <xm:f>Settings!$C$2:$C$3</xm:f>
          </x14:formula1>
          <x14:formula2>
            <xm:f>0</xm:f>
          </x14:formula2>
          <xm:sqref>K4:K104 Y36:AB41 AH13:AH588 N42:AB588 K43:M588</xm:sqref>
        </x14:dataValidation>
        <x14:dataValidation type="list" operator="equal" allowBlank="1" showErrorMessage="1" xr:uid="{00000000-0002-0000-0200-000000000000}">
          <x14:formula1>
            <xm:f>Settings!$D$2:$D$5</xm:f>
          </x14:formula1>
          <x14:formula2>
            <xm:f>0</xm:f>
          </x14:formula2>
          <xm:sqref>D4:D588</xm:sqref>
        </x14:dataValidation>
        <x14:dataValidation type="list" operator="equal" allowBlank="1" showErrorMessage="1" xr:uid="{00000000-0002-0000-0200-000001000000}">
          <x14:formula1>
            <xm:f>Settings!$B$2:$B$3</xm:f>
          </x14:formula1>
          <x14:formula2>
            <xm:f>0</xm:f>
          </x14:formula2>
          <xm:sqref>E4:E588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
  <sheetViews>
    <sheetView workbookViewId="0">
      <selection activeCell="J20" sqref="J20"/>
    </sheetView>
  </sheetViews>
  <sheetFormatPr defaultColWidth="11.5703125" defaultRowHeight="12.75" x14ac:dyDescent="0.2"/>
  <cols>
    <col min="1" max="1" width="14.28515625" customWidth="1"/>
  </cols>
  <sheetData>
    <row r="1" spans="1:4" x14ac:dyDescent="0.2">
      <c r="A1" s="17" t="s">
        <v>58</v>
      </c>
      <c r="B1" s="17" t="s">
        <v>59</v>
      </c>
      <c r="C1" s="17" t="s">
        <v>60</v>
      </c>
      <c r="D1" s="17" t="s">
        <v>61</v>
      </c>
    </row>
    <row r="2" spans="1:4" x14ac:dyDescent="0.2">
      <c r="A2" s="18"/>
      <c r="B2" s="18" t="s">
        <v>62</v>
      </c>
      <c r="C2" s="18" t="s">
        <v>55</v>
      </c>
      <c r="D2" s="18">
        <v>80</v>
      </c>
    </row>
    <row r="3" spans="1:4" x14ac:dyDescent="0.2">
      <c r="A3" s="18"/>
      <c r="B3" s="18" t="s">
        <v>51</v>
      </c>
      <c r="C3" s="18" t="s">
        <v>52</v>
      </c>
      <c r="D3" s="18">
        <v>100</v>
      </c>
    </row>
    <row r="4" spans="1:4" x14ac:dyDescent="0.2">
      <c r="A4" s="18"/>
      <c r="B4" s="18"/>
      <c r="C4" s="18"/>
      <c r="D4" s="18">
        <v>120</v>
      </c>
    </row>
    <row r="5" spans="1:4" x14ac:dyDescent="0.2">
      <c r="A5" s="18"/>
      <c r="B5" s="18"/>
      <c r="C5" s="18"/>
      <c r="D5" s="18">
        <v>140</v>
      </c>
    </row>
    <row r="6" spans="1:4" x14ac:dyDescent="0.2">
      <c r="A6" s="18"/>
    </row>
  </sheetData>
  <sheetProtection selectLockedCells="1" selectUnlockedCells="1"/>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oddHeader>
    <oddFooter>&amp;CPage &amp;P</oddFooter>
  </headerFooter>
  <extLst>
    <ext xmlns:x14="http://schemas.microsoft.com/office/spreadsheetml/2009/9/main" uri="{CCE6A557-97BC-4b89-ADB6-D9C93CAAB3DF}">
      <x14:dataValidations xmlns:xm="http://schemas.microsoft.com/office/excel/2006/main" count="1">
        <x14:dataValidation type="list" operator="equal" allowBlank="1" showErrorMessage="1" xr:uid="{00000000-0002-0000-0300-000000000000}">
          <x14:formula1>
            <xm:f>Device_fits!$A$2:$A$61</xm:f>
          </x14:formula1>
          <x14:formula2>
            <xm:f>0</xm:f>
          </x14:formula2>
          <xm:sqref>A2:A6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2777B-A19B-4DF2-A68C-5EBEAC1E5F87}">
  <dimension ref="A1:U37"/>
  <sheetViews>
    <sheetView topLeftCell="D1" workbookViewId="0">
      <selection activeCell="N33" sqref="N33"/>
    </sheetView>
  </sheetViews>
  <sheetFormatPr defaultRowHeight="15" x14ac:dyDescent="0.25"/>
  <cols>
    <col min="1" max="1" width="15.7109375" style="19" customWidth="1"/>
    <col min="2" max="2" width="11.140625" style="19" customWidth="1"/>
    <col min="3" max="4" width="9.140625" style="19"/>
    <col min="5" max="5" width="18.7109375" style="19" customWidth="1"/>
    <col min="6" max="6" width="16.85546875" style="19" bestFit="1" customWidth="1"/>
    <col min="7" max="11" width="12.5703125" style="19" bestFit="1" customWidth="1"/>
    <col min="12" max="12" width="13.7109375" style="19" bestFit="1" customWidth="1"/>
    <col min="13" max="13" width="12.5703125" style="19" bestFit="1" customWidth="1"/>
    <col min="14" max="14" width="14.85546875" style="19" customWidth="1"/>
    <col min="15" max="15" width="14.5703125" style="19" customWidth="1"/>
    <col min="16" max="16" width="26.5703125" style="19" customWidth="1"/>
    <col min="17" max="16384" width="9.140625" style="19"/>
  </cols>
  <sheetData>
    <row r="1" spans="1:21" x14ac:dyDescent="0.25">
      <c r="F1" s="57" t="s">
        <v>66</v>
      </c>
      <c r="G1" s="57"/>
      <c r="H1" s="57"/>
      <c r="I1" s="57"/>
      <c r="J1" s="57"/>
      <c r="K1" s="57"/>
    </row>
    <row r="2" spans="1:21" x14ac:dyDescent="0.25">
      <c r="A2" s="19" t="s">
        <v>67</v>
      </c>
      <c r="B2" s="19" t="s">
        <v>68</v>
      </c>
      <c r="C2" s="19" t="s">
        <v>39</v>
      </c>
      <c r="D2" s="19" t="s">
        <v>69</v>
      </c>
      <c r="E2" s="19" t="s">
        <v>70</v>
      </c>
      <c r="F2" s="19" t="s">
        <v>71</v>
      </c>
      <c r="G2" s="19" t="s">
        <v>72</v>
      </c>
      <c r="H2" s="19" t="s">
        <v>107</v>
      </c>
      <c r="I2" s="19" t="s">
        <v>108</v>
      </c>
      <c r="J2" s="19" t="s">
        <v>109</v>
      </c>
      <c r="K2" s="19" t="s">
        <v>110</v>
      </c>
      <c r="L2" s="19" t="s">
        <v>73</v>
      </c>
      <c r="M2" s="19" t="s">
        <v>74</v>
      </c>
      <c r="N2" s="19" t="s">
        <v>75</v>
      </c>
      <c r="O2" s="19" t="s">
        <v>76</v>
      </c>
      <c r="P2" s="74" t="s">
        <v>121</v>
      </c>
      <c r="Q2" s="74" t="s">
        <v>120</v>
      </c>
      <c r="R2" s="74" t="s">
        <v>176</v>
      </c>
      <c r="S2" s="68" t="s">
        <v>113</v>
      </c>
    </row>
    <row r="3" spans="1:21" x14ac:dyDescent="0.25">
      <c r="A3" s="20"/>
      <c r="B3" s="20"/>
      <c r="C3" s="20"/>
      <c r="D3" s="20"/>
      <c r="E3" s="20"/>
      <c r="F3" s="21"/>
      <c r="G3" s="21"/>
      <c r="H3" s="21"/>
      <c r="I3" s="21"/>
      <c r="J3" s="21"/>
      <c r="K3" s="21"/>
      <c r="L3" s="33" t="e">
        <f>(1/3*ctdi_input[[#This Row],[Centre]]+2/3*AVERAGE(ctdi_input[[#This Row],[12]:[9]]))*100/ctdi_input[[#This Row],[nom. beam width]]</f>
        <v>#DIV/0!</v>
      </c>
      <c r="M3" s="33" t="e">
        <f>ctdi_input[[#This Row],[12]]/ctdi_input[[#This Row],[calculated]]/ctdi_input[[#This Row],[nom. beam width]]*100</f>
        <v>#DIV/0!</v>
      </c>
      <c r="N3" s="33" t="e">
        <f>ctdi_input[[#This Row],[6]]/ctdi_input[[#This Row],[12]]</f>
        <v>#DIV/0!</v>
      </c>
      <c r="O3" s="33" t="e">
        <f>ctdi_input[[#This Row],[calculated]]/ctdi_input[[#This Row],[Displayed]]</f>
        <v>#DIV/0!</v>
      </c>
      <c r="P3" s="33" t="e" cm="1">
        <f t="array" ref="P3">IF(ctdi_input[[#This Row],[Phantom]]="head",MAX(IF(ctdi_input[Phantom]="body",1,0)*(IF(ctdi_input[[#This Row],[scanner name]]=ctdi_input[scanner name],1,0))*(1-1/100*ABS(ctdi_input[[#This Row],[kVp]]-ctdi_input[kVp])*IF(ctdi_input[[#This Row],[nom. beam width]]=ctdi_input[nom. beam width],1,0))),NA())</f>
        <v>#N/A</v>
      </c>
      <c r="Q3" s="33" t="e" cm="1">
        <f t="array" ref="Q3">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3" s="33" t="e" cm="1">
        <f t="array" ref="R3">IF(ctdi_input[[#This Row],[Phantom]]="head",IFERROR(ctdi_input[[#This Row],[calculated]]/INDEX(ctdi_input[calculated],ctdi_input[[#This Row],[Head to body lookup index]])/(ctdi_input[[#This Row],[mAs]]/INDEX(ctdi_input[mAs],ctdi_input[[#This Row],[Head to body lookup index]])),2.2),NA())</f>
        <v>#N/A</v>
      </c>
      <c r="S3" s="33" t="e" cm="1">
        <f t="array" ref="S3">ctdi_input[[#This Row],[mAs]]/INDEX(ctdi_input[mAs],ctdi_input[[#This Row],[Head to body lookup index]])</f>
        <v>#N/A</v>
      </c>
      <c r="U3" s="75"/>
    </row>
    <row r="4" spans="1:21" x14ac:dyDescent="0.25">
      <c r="A4" s="20"/>
      <c r="B4" s="20"/>
      <c r="C4" s="20"/>
      <c r="D4" s="20"/>
      <c r="E4" s="20"/>
      <c r="F4" s="21"/>
      <c r="G4" s="21"/>
      <c r="H4" s="21"/>
      <c r="I4" s="21"/>
      <c r="J4" s="21"/>
      <c r="K4" s="21"/>
      <c r="L4" s="33" t="e">
        <f>(1/3*ctdi_input[[#This Row],[Centre]]+2/3*AVERAGE(ctdi_input[[#This Row],[12]:[9]]))*100/ctdi_input[[#This Row],[nom. beam width]]</f>
        <v>#DIV/0!</v>
      </c>
      <c r="M4" s="33" t="e">
        <f>ctdi_input[[#This Row],[12]]/ctdi_input[[#This Row],[calculated]]/ctdi_input[[#This Row],[nom. beam width]]*100</f>
        <v>#DIV/0!</v>
      </c>
      <c r="N4" s="33" t="e">
        <f>ctdi_input[[#This Row],[6]]/ctdi_input[[#This Row],[12]]</f>
        <v>#DIV/0!</v>
      </c>
      <c r="O4" s="33" t="e">
        <f>ctdi_input[[#This Row],[calculated]]/ctdi_input[[#This Row],[Displayed]]</f>
        <v>#DIV/0!</v>
      </c>
      <c r="P4" s="33" t="e" cm="1">
        <f t="array" ref="P4">IF(ctdi_input[[#This Row],[Phantom]]="head",MAX(IF(ctdi_input[Phantom]="body",1,0)*(IF(ctdi_input[[#This Row],[scanner name]]=ctdi_input[scanner name],1,0))*(1-1/100*ABS(ctdi_input[[#This Row],[kVp]]-ctdi_input[kVp])*IF(ctdi_input[[#This Row],[nom. beam width]]=ctdi_input[nom. beam width],1,0))),NA())</f>
        <v>#N/A</v>
      </c>
      <c r="Q4" s="33" t="e" cm="1">
        <f t="array" ref="Q4">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4" s="33" t="e" cm="1">
        <f t="array" ref="R4">IF(ctdi_input[[#This Row],[Phantom]]="head",IFERROR(ctdi_input[[#This Row],[calculated]]/INDEX(ctdi_input[calculated],ctdi_input[[#This Row],[Head to body lookup index]])/(ctdi_input[[#This Row],[mAs]]/INDEX(ctdi_input[mAs],ctdi_input[[#This Row],[Head to body lookup index]])),2.2),NA())</f>
        <v>#N/A</v>
      </c>
      <c r="S4" s="33" t="e" cm="1">
        <f t="array" ref="S4">ctdi_input[[#This Row],[mAs]]/INDEX(ctdi_input[mAs],ctdi_input[[#This Row],[Head to body lookup index]])</f>
        <v>#N/A</v>
      </c>
    </row>
    <row r="5" spans="1:21" x14ac:dyDescent="0.25">
      <c r="A5" s="20" t="s">
        <v>77</v>
      </c>
      <c r="B5" s="20" t="s">
        <v>62</v>
      </c>
      <c r="C5" s="20">
        <v>120</v>
      </c>
      <c r="D5" s="20">
        <v>200</v>
      </c>
      <c r="E5" s="20">
        <v>10</v>
      </c>
      <c r="F5" s="21">
        <v>43.01</v>
      </c>
      <c r="G5" s="21">
        <v>4.1189999999999998</v>
      </c>
      <c r="H5" s="21">
        <v>4.7869999999999999</v>
      </c>
      <c r="I5" s="21">
        <v>4.8209999999999997</v>
      </c>
      <c r="J5" s="21">
        <v>4.3010000000000002</v>
      </c>
      <c r="K5" s="21">
        <v>4.1159999999999997</v>
      </c>
      <c r="L5" s="33">
        <f>(1/3*ctdi_input[[#This Row],[Centre]]+2/3*AVERAGE(ctdi_input[[#This Row],[12]:[9]]))*100/ctdi_input[[#This Row],[nom. beam width]]</f>
        <v>43.771666666666661</v>
      </c>
      <c r="M5" s="33">
        <f>ctdi_input[[#This Row],[12]]/ctdi_input[[#This Row],[calculated]]/ctdi_input[[#This Row],[nom. beam width]]*100</f>
        <v>1.0936298214217721</v>
      </c>
      <c r="N5" s="33">
        <f>ctdi_input[[#This Row],[6]]/ctdi_input[[#This Row],[12]]</f>
        <v>0.89847503655734284</v>
      </c>
      <c r="O5" s="33">
        <f>ctdi_input[[#This Row],[calculated]]/ctdi_input[[#This Row],[Displayed]]</f>
        <v>1.0177090599085483</v>
      </c>
      <c r="P5" s="33" cm="1">
        <f t="array" ref="P5">IF(ctdi_input[[#This Row],[Phantom]]="head",MAX(IF(ctdi_input[Phantom]="body",1,0)*(IF(ctdi_input[[#This Row],[scanner name]]=ctdi_input[scanner name],1,0))*(1-1/100*ABS(ctdi_input[[#This Row],[kVp]]-ctdi_input[kVp])*IF(ctdi_input[[#This Row],[nom. beam width]]=ctdi_input[nom. beam width],1,0))),NA())</f>
        <v>1</v>
      </c>
      <c r="Q5" s="33" cm="1">
        <f t="array" ref="Q5">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7</v>
      </c>
      <c r="R5" s="33" cm="1">
        <f t="array" ref="R5">IF(ctdi_input[[#This Row],[Phantom]]="head",IFERROR(ctdi_input[[#This Row],[calculated]]/INDEX(ctdi_input[calculated],ctdi_input[[#This Row],[Head to body lookup index]])/(ctdi_input[[#This Row],[mAs]]/INDEX(ctdi_input[mAs],ctdi_input[[#This Row],[Head to body lookup index]])),2.2),NA())</f>
        <v>2.1715726806680995</v>
      </c>
      <c r="S5" s="33" cm="1">
        <f t="array" ref="S5">ctdi_input[[#This Row],[mAs]]/INDEX(ctdi_input[mAs],ctdi_input[[#This Row],[Head to body lookup index]])</f>
        <v>1</v>
      </c>
    </row>
    <row r="6" spans="1:21" x14ac:dyDescent="0.25">
      <c r="A6" s="20"/>
      <c r="B6" s="20"/>
      <c r="C6" s="20"/>
      <c r="D6" s="20"/>
      <c r="E6" s="20"/>
      <c r="F6" s="21"/>
      <c r="G6" s="21"/>
      <c r="H6" s="21"/>
      <c r="I6" s="21"/>
      <c r="J6" s="21"/>
      <c r="K6" s="21"/>
      <c r="L6" s="33" t="e">
        <f>(1/3*ctdi_input[[#This Row],[Centre]]+2/3*AVERAGE(ctdi_input[[#This Row],[12]:[9]]))*100/ctdi_input[[#This Row],[nom. beam width]]</f>
        <v>#DIV/0!</v>
      </c>
      <c r="M6" s="33" t="e">
        <f>ctdi_input[[#This Row],[12]]/ctdi_input[[#This Row],[calculated]]/ctdi_input[[#This Row],[nom. beam width]]*100</f>
        <v>#DIV/0!</v>
      </c>
      <c r="N6" s="33" t="e">
        <f>ctdi_input[[#This Row],[6]]/ctdi_input[[#This Row],[12]]</f>
        <v>#DIV/0!</v>
      </c>
      <c r="O6" s="33" t="e">
        <f>ctdi_input[[#This Row],[calculated]]/ctdi_input[[#This Row],[Displayed]]</f>
        <v>#DIV/0!</v>
      </c>
      <c r="P6" s="33" t="e" cm="1">
        <f t="array" ref="P6">IF(ctdi_input[[#This Row],[Phantom]]="head",MAX(IF(ctdi_input[Phantom]="body",1,0)*(IF(ctdi_input[[#This Row],[scanner name]]=ctdi_input[scanner name],1,0))*(1-1/100*ABS(ctdi_input[[#This Row],[kVp]]-ctdi_input[kVp])*IF(ctdi_input[[#This Row],[nom. beam width]]=ctdi_input[nom. beam width],1,0))),NA())</f>
        <v>#N/A</v>
      </c>
      <c r="Q6" s="33" t="e" cm="1">
        <f t="array" ref="Q6">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6" s="33" t="e" cm="1">
        <f t="array" ref="R6">IF(ctdi_input[[#This Row],[Phantom]]="head",IFERROR(ctdi_input[[#This Row],[calculated]]/INDEX(ctdi_input[calculated],ctdi_input[[#This Row],[Head to body lookup index]])/(ctdi_input[[#This Row],[mAs]]/INDEX(ctdi_input[mAs],ctdi_input[[#This Row],[Head to body lookup index]])),2.2),NA())</f>
        <v>#N/A</v>
      </c>
      <c r="S6" s="33" t="e" cm="1">
        <f t="array" ref="S6">ctdi_input[[#This Row],[mAs]]/INDEX(ctdi_input[mAs],ctdi_input[[#This Row],[Head to body lookup index]])</f>
        <v>#N/A</v>
      </c>
    </row>
    <row r="7" spans="1:21" x14ac:dyDescent="0.25">
      <c r="A7" s="20"/>
      <c r="B7" s="20"/>
      <c r="C7" s="20"/>
      <c r="D7" s="20"/>
      <c r="E7" s="20"/>
      <c r="F7" s="21"/>
      <c r="G7" s="21"/>
      <c r="H7" s="21"/>
      <c r="I7" s="21"/>
      <c r="J7" s="21"/>
      <c r="K7" s="21"/>
      <c r="L7" s="33" t="e">
        <f>(1/3*ctdi_input[[#This Row],[Centre]]+2/3*AVERAGE(ctdi_input[[#This Row],[12]:[9]]))*100/ctdi_input[[#This Row],[nom. beam width]]</f>
        <v>#DIV/0!</v>
      </c>
      <c r="M7" s="33" t="e">
        <f>ctdi_input[[#This Row],[12]]/ctdi_input[[#This Row],[calculated]]/ctdi_input[[#This Row],[nom. beam width]]*100</f>
        <v>#DIV/0!</v>
      </c>
      <c r="N7" s="33" t="e">
        <f>ctdi_input[[#This Row],[6]]/ctdi_input[[#This Row],[12]]</f>
        <v>#DIV/0!</v>
      </c>
      <c r="O7" s="33" t="e">
        <f>ctdi_input[[#This Row],[calculated]]/ctdi_input[[#This Row],[Displayed]]</f>
        <v>#DIV/0!</v>
      </c>
      <c r="P7" s="33" t="e" cm="1">
        <f t="array" ref="P7">IF(ctdi_input[[#This Row],[Phantom]]="head",MAX(IF(ctdi_input[Phantom]="body",1,0)*(IF(ctdi_input[[#This Row],[scanner name]]=ctdi_input[scanner name],1,0))*(1-1/100*ABS(ctdi_input[[#This Row],[kVp]]-ctdi_input[kVp])*IF(ctdi_input[[#This Row],[nom. beam width]]=ctdi_input[nom. beam width],1,0))),NA())</f>
        <v>#N/A</v>
      </c>
      <c r="Q7" s="33" t="e" cm="1">
        <f t="array" ref="Q7">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7" s="33" t="e" cm="1">
        <f t="array" ref="R7">IF(ctdi_input[[#This Row],[Phantom]]="head",IFERROR(ctdi_input[[#This Row],[calculated]]/INDEX(ctdi_input[calculated],ctdi_input[[#This Row],[Head to body lookup index]])/(ctdi_input[[#This Row],[mAs]]/INDEX(ctdi_input[mAs],ctdi_input[[#This Row],[Head to body lookup index]])),2.2),NA())</f>
        <v>#N/A</v>
      </c>
      <c r="S7" s="33" t="e" cm="1">
        <f t="array" ref="S7">ctdi_input[[#This Row],[mAs]]/INDEX(ctdi_input[mAs],ctdi_input[[#This Row],[Head to body lookup index]])</f>
        <v>#N/A</v>
      </c>
    </row>
    <row r="8" spans="1:21" x14ac:dyDescent="0.25">
      <c r="A8" s="20"/>
      <c r="B8" s="20"/>
      <c r="C8" s="20"/>
      <c r="D8" s="20"/>
      <c r="E8" s="20"/>
      <c r="F8" s="21"/>
      <c r="G8" s="21"/>
      <c r="H8" s="21"/>
      <c r="I8" s="21"/>
      <c r="J8" s="21"/>
      <c r="K8" s="21"/>
      <c r="L8" s="33" t="e">
        <f>(1/3*ctdi_input[[#This Row],[Centre]]+2/3*AVERAGE(ctdi_input[[#This Row],[12]:[9]]))*100/ctdi_input[[#This Row],[nom. beam width]]</f>
        <v>#DIV/0!</v>
      </c>
      <c r="M8" s="33" t="e">
        <f>ctdi_input[[#This Row],[12]]/ctdi_input[[#This Row],[calculated]]/ctdi_input[[#This Row],[nom. beam width]]*100</f>
        <v>#DIV/0!</v>
      </c>
      <c r="N8" s="33" t="e">
        <f>ctdi_input[[#This Row],[6]]/ctdi_input[[#This Row],[12]]</f>
        <v>#DIV/0!</v>
      </c>
      <c r="O8" s="33" t="e">
        <f>ctdi_input[[#This Row],[calculated]]/ctdi_input[[#This Row],[Displayed]]</f>
        <v>#DIV/0!</v>
      </c>
      <c r="P8" s="33" t="e" cm="1">
        <f t="array" ref="P8">IF(ctdi_input[[#This Row],[Phantom]]="head",MAX(IF(ctdi_input[Phantom]="body",1,0)*(IF(ctdi_input[[#This Row],[scanner name]]=ctdi_input[scanner name],1,0))*(1-1/100*ABS(ctdi_input[[#This Row],[kVp]]-ctdi_input[kVp])*IF(ctdi_input[[#This Row],[nom. beam width]]=ctdi_input[nom. beam width],1,0))),NA())</f>
        <v>#N/A</v>
      </c>
      <c r="Q8" s="33" t="e" cm="1">
        <f t="array" ref="Q8">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8" s="33" t="e" cm="1">
        <f t="array" ref="R8">IF(ctdi_input[[#This Row],[Phantom]]="head",IFERROR(ctdi_input[[#This Row],[calculated]]/INDEX(ctdi_input[calculated],ctdi_input[[#This Row],[Head to body lookup index]])/(ctdi_input[[#This Row],[mAs]]/INDEX(ctdi_input[mAs],ctdi_input[[#This Row],[Head to body lookup index]])),2.2),NA())</f>
        <v>#N/A</v>
      </c>
      <c r="S8" s="33" t="e" cm="1">
        <f t="array" ref="S8">ctdi_input[[#This Row],[mAs]]/INDEX(ctdi_input[mAs],ctdi_input[[#This Row],[Head to body lookup index]])</f>
        <v>#N/A</v>
      </c>
    </row>
    <row r="9" spans="1:21" x14ac:dyDescent="0.25">
      <c r="A9" s="20" t="s">
        <v>77</v>
      </c>
      <c r="B9" s="20" t="s">
        <v>51</v>
      </c>
      <c r="C9" s="20">
        <v>120</v>
      </c>
      <c r="D9" s="20">
        <v>200</v>
      </c>
      <c r="E9" s="20">
        <v>10</v>
      </c>
      <c r="F9" s="21">
        <v>19</v>
      </c>
      <c r="G9" s="21">
        <v>1.214</v>
      </c>
      <c r="H9" s="21">
        <v>2.5249999999999999</v>
      </c>
      <c r="I9" s="21">
        <v>2.524</v>
      </c>
      <c r="J9" s="21">
        <v>2.2229999999999999</v>
      </c>
      <c r="K9" s="21">
        <v>2.3940000000000001</v>
      </c>
      <c r="L9" s="33">
        <f>(1/3*ctdi_input[[#This Row],[Centre]]+2/3*AVERAGE(ctdi_input[[#This Row],[12]:[9]]))*100/ctdi_input[[#This Row],[nom. beam width]]</f>
        <v>20.156666666666666</v>
      </c>
      <c r="M9" s="33">
        <f>ctdi_input[[#This Row],[12]]/ctdi_input[[#This Row],[calculated]]/ctdi_input[[#This Row],[nom. beam width]]*100</f>
        <v>1.2526872829502234</v>
      </c>
      <c r="N9" s="33">
        <f>ctdi_input[[#This Row],[6]]/ctdi_input[[#This Row],[12]]</f>
        <v>0.8803960396039604</v>
      </c>
      <c r="O9" s="33">
        <f>ctdi_input[[#This Row],[calculated]]/ctdi_input[[#This Row],[Displayed]]</f>
        <v>1.0608771929824561</v>
      </c>
      <c r="P9" s="33" t="e" cm="1">
        <f t="array" ref="P9">IF(ctdi_input[[#This Row],[Phantom]]="head",MAX(IF(ctdi_input[Phantom]="body",1,0)*(IF(ctdi_input[[#This Row],[scanner name]]=ctdi_input[scanner name],1,0))*(1-1/100*ABS(ctdi_input[[#This Row],[kVp]]-ctdi_input[kVp])*IF(ctdi_input[[#This Row],[nom. beam width]]=ctdi_input[nom. beam width],1,0))),NA())</f>
        <v>#N/A</v>
      </c>
      <c r="Q9" s="33" t="e" cm="1">
        <f t="array" ref="Q9">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9" s="33" t="e" cm="1">
        <f t="array" ref="R9">IF(ctdi_input[[#This Row],[Phantom]]="head",IFERROR(ctdi_input[[#This Row],[calculated]]/INDEX(ctdi_input[calculated],ctdi_input[[#This Row],[Head to body lookup index]])/(ctdi_input[[#This Row],[mAs]]/INDEX(ctdi_input[mAs],ctdi_input[[#This Row],[Head to body lookup index]])),2.2),NA())</f>
        <v>#N/A</v>
      </c>
      <c r="S9" s="33" t="e" cm="1">
        <f t="array" ref="S9">ctdi_input[[#This Row],[mAs]]/INDEX(ctdi_input[mAs],ctdi_input[[#This Row],[Head to body lookup index]])</f>
        <v>#N/A</v>
      </c>
    </row>
    <row r="10" spans="1:21" x14ac:dyDescent="0.25">
      <c r="A10" s="20"/>
      <c r="B10" s="20"/>
      <c r="C10" s="20"/>
      <c r="D10" s="20"/>
      <c r="E10" s="20"/>
      <c r="F10" s="21"/>
      <c r="G10" s="21"/>
      <c r="H10" s="21"/>
      <c r="I10" s="21"/>
      <c r="J10" s="21"/>
      <c r="K10" s="21"/>
      <c r="L10" s="33" t="e">
        <f>(1/3*ctdi_input[[#This Row],[Centre]]+2/3*AVERAGE(ctdi_input[[#This Row],[12]:[9]]))*100/ctdi_input[[#This Row],[nom. beam width]]</f>
        <v>#DIV/0!</v>
      </c>
      <c r="M10" s="33" t="e">
        <f>ctdi_input[[#This Row],[12]]/ctdi_input[[#This Row],[calculated]]/ctdi_input[[#This Row],[nom. beam width]]*100</f>
        <v>#DIV/0!</v>
      </c>
      <c r="N10" s="33" t="e">
        <f>ctdi_input[[#This Row],[6]]/ctdi_input[[#This Row],[12]]</f>
        <v>#DIV/0!</v>
      </c>
      <c r="O10" s="33" t="e">
        <f>ctdi_input[[#This Row],[calculated]]/ctdi_input[[#This Row],[Displayed]]</f>
        <v>#DIV/0!</v>
      </c>
      <c r="P10" s="33" t="e" cm="1">
        <f t="array" ref="P10">IF(ctdi_input[[#This Row],[Phantom]]="head",MAX(IF(ctdi_input[Phantom]="body",1,0)*(IF(ctdi_input[[#This Row],[scanner name]]=ctdi_input[scanner name],1,0))*(1-1/100*ABS(ctdi_input[[#This Row],[kVp]]-ctdi_input[kVp])*IF(ctdi_input[[#This Row],[nom. beam width]]=ctdi_input[nom. beam width],1,0))),NA())</f>
        <v>#N/A</v>
      </c>
      <c r="Q10" s="33" t="e" cm="1">
        <f t="array" ref="Q10">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10" s="33" t="e" cm="1">
        <f t="array" ref="R10">IF(ctdi_input[[#This Row],[Phantom]]="head",IFERROR(ctdi_input[[#This Row],[calculated]]/INDEX(ctdi_input[calculated],ctdi_input[[#This Row],[Head to body lookup index]])/(ctdi_input[[#This Row],[mAs]]/INDEX(ctdi_input[mAs],ctdi_input[[#This Row],[Head to body lookup index]])),2.2),NA())</f>
        <v>#N/A</v>
      </c>
      <c r="S10" s="33" t="e" cm="1">
        <f t="array" ref="S10">ctdi_input[[#This Row],[mAs]]/INDEX(ctdi_input[mAs],ctdi_input[[#This Row],[Head to body lookup index]])</f>
        <v>#N/A</v>
      </c>
    </row>
    <row r="11" spans="1:21" x14ac:dyDescent="0.25">
      <c r="A11" s="20" t="s">
        <v>78</v>
      </c>
      <c r="B11" s="20" t="s">
        <v>51</v>
      </c>
      <c r="C11" s="22">
        <v>120</v>
      </c>
      <c r="D11" s="20">
        <v>200</v>
      </c>
      <c r="E11" s="22">
        <f>16*1.2</f>
        <v>19.2</v>
      </c>
      <c r="F11" s="22">
        <v>16.07</v>
      </c>
      <c r="G11" s="21">
        <v>1.619</v>
      </c>
      <c r="H11" s="21">
        <v>3.25</v>
      </c>
      <c r="I11" s="23">
        <v>3.1070000000000002</v>
      </c>
      <c r="J11" s="21">
        <v>2.835</v>
      </c>
      <c r="K11" s="21">
        <v>3.1520000000000001</v>
      </c>
      <c r="L11" s="33">
        <f>(1/3*ctdi_input[[#This Row],[Centre]]+2/3*AVERAGE(ctdi_input[[#This Row],[12]:[9]]))*100/ctdi_input[[#This Row],[nom. beam width]]</f>
        <v>13.526041666666666</v>
      </c>
      <c r="M11" s="33">
        <f>ctdi_input[[#This Row],[12]]/ctdi_input[[#This Row],[calculated]]/ctdi_input[[#This Row],[nom. beam width]]*100</f>
        <v>1.2514439738159415</v>
      </c>
      <c r="N11" s="33">
        <f>ctdi_input[[#This Row],[6]]/ctdi_input[[#This Row],[12]]</f>
        <v>0.87230769230769234</v>
      </c>
      <c r="O11" s="33">
        <f>ctdi_input[[#This Row],[calculated]]/ctdi_input[[#This Row],[Displayed]]</f>
        <v>0.84169518772038987</v>
      </c>
      <c r="P11" s="33" t="e" cm="1">
        <f t="array" ref="P11">IF(ctdi_input[[#This Row],[Phantom]]="head",MAX(IF(ctdi_input[Phantom]="body",1,0)*(IF(ctdi_input[[#This Row],[scanner name]]=ctdi_input[scanner name],1,0))*(1-1/100*ABS(ctdi_input[[#This Row],[kVp]]-ctdi_input[kVp])*IF(ctdi_input[[#This Row],[nom. beam width]]=ctdi_input[nom. beam width],1,0))),NA())</f>
        <v>#N/A</v>
      </c>
      <c r="Q11" s="33" t="e" cm="1">
        <f t="array" ref="Q11">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11" s="33" t="e" cm="1">
        <f t="array" ref="R11">IF(ctdi_input[[#This Row],[Phantom]]="head",IFERROR(ctdi_input[[#This Row],[calculated]]/INDEX(ctdi_input[calculated],ctdi_input[[#This Row],[Head to body lookup index]])/(ctdi_input[[#This Row],[mAs]]/INDEX(ctdi_input[mAs],ctdi_input[[#This Row],[Head to body lookup index]])),2.2),NA())</f>
        <v>#N/A</v>
      </c>
      <c r="S11" s="33" t="e" cm="1">
        <f t="array" ref="S11">ctdi_input[[#This Row],[mAs]]/INDEX(ctdi_input[mAs],ctdi_input[[#This Row],[Head to body lookup index]])</f>
        <v>#N/A</v>
      </c>
    </row>
    <row r="12" spans="1:21" x14ac:dyDescent="0.25">
      <c r="A12" s="20" t="s">
        <v>78</v>
      </c>
      <c r="B12" s="20" t="s">
        <v>51</v>
      </c>
      <c r="C12" s="22">
        <v>70</v>
      </c>
      <c r="D12" s="20">
        <v>200</v>
      </c>
      <c r="E12" s="22">
        <f>16*1.2</f>
        <v>19.2</v>
      </c>
      <c r="F12" s="24">
        <v>3.01</v>
      </c>
      <c r="G12" s="21">
        <v>0.2283</v>
      </c>
      <c r="H12" s="21">
        <v>0.65710000000000002</v>
      </c>
      <c r="I12" s="23">
        <v>0.57579999999999998</v>
      </c>
      <c r="J12" s="21">
        <v>0.5605</v>
      </c>
      <c r="K12" s="21">
        <v>0.58809999999999996</v>
      </c>
      <c r="L12" s="33">
        <f>(1/3*ctdi_input[[#This Row],[Centre]]+2/3*AVERAGE(ctdi_input[[#This Row],[12]:[9]]))*100/ctdi_input[[#This Row],[nom. beam width]]</f>
        <v>2.4636284722222221</v>
      </c>
      <c r="M12" s="33">
        <f>ctdi_input[[#This Row],[12]]/ctdi_input[[#This Row],[calculated]]/ctdi_input[[#This Row],[nom. beam width]]*100</f>
        <v>1.3891688101194464</v>
      </c>
      <c r="N12" s="33">
        <f>ctdi_input[[#This Row],[6]]/ctdi_input[[#This Row],[12]]</f>
        <v>0.85299041241820117</v>
      </c>
      <c r="O12" s="33">
        <f>ctdi_input[[#This Row],[calculated]]/ctdi_input[[#This Row],[Displayed]]</f>
        <v>0.81848122000738288</v>
      </c>
      <c r="P12" s="33" t="e" cm="1">
        <f t="array" ref="P12">IF(ctdi_input[[#This Row],[Phantom]]="head",MAX(IF(ctdi_input[Phantom]="body",1,0)*(IF(ctdi_input[[#This Row],[scanner name]]=ctdi_input[scanner name],1,0))*(1-1/100*ABS(ctdi_input[[#This Row],[kVp]]-ctdi_input[kVp])*IF(ctdi_input[[#This Row],[nom. beam width]]=ctdi_input[nom. beam width],1,0))),NA())</f>
        <v>#N/A</v>
      </c>
      <c r="Q12" s="33" t="e" cm="1">
        <f t="array" ref="Q12">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12" s="33" t="e" cm="1">
        <f t="array" ref="R12">IF(ctdi_input[[#This Row],[Phantom]]="head",IFERROR(ctdi_input[[#This Row],[calculated]]/INDEX(ctdi_input[calculated],ctdi_input[[#This Row],[Head to body lookup index]])/(ctdi_input[[#This Row],[mAs]]/INDEX(ctdi_input[mAs],ctdi_input[[#This Row],[Head to body lookup index]])),2.2),NA())</f>
        <v>#N/A</v>
      </c>
      <c r="S12" s="33" t="e" cm="1">
        <f t="array" ref="S12">ctdi_input[[#This Row],[mAs]]/INDEX(ctdi_input[mAs],ctdi_input[[#This Row],[Head to body lookup index]])</f>
        <v>#N/A</v>
      </c>
    </row>
    <row r="13" spans="1:21" x14ac:dyDescent="0.25">
      <c r="A13" s="20" t="s">
        <v>78</v>
      </c>
      <c r="B13" s="20" t="s">
        <v>51</v>
      </c>
      <c r="C13" s="22">
        <v>80</v>
      </c>
      <c r="D13" s="20">
        <v>200</v>
      </c>
      <c r="E13" s="22">
        <f>16*1.2</f>
        <v>19.2</v>
      </c>
      <c r="F13" s="24">
        <v>4.8</v>
      </c>
      <c r="G13" s="21">
        <v>0.4123</v>
      </c>
      <c r="H13" s="21">
        <v>0.98680000000000001</v>
      </c>
      <c r="I13" s="23">
        <v>0.9395</v>
      </c>
      <c r="J13" s="21">
        <v>0.84440000000000004</v>
      </c>
      <c r="K13" s="21">
        <v>0.95850000000000002</v>
      </c>
      <c r="L13" s="33">
        <f>(1/3*ctdi_input[[#This Row],[Centre]]+2/3*AVERAGE(ctdi_input[[#This Row],[12]:[9]]))*100/ctdi_input[[#This Row],[nom. beam width]]</f>
        <v>3.9529513888888888</v>
      </c>
      <c r="M13" s="33">
        <f>ctdi_input[[#This Row],[12]]/ctdi_input[[#This Row],[calculated]]/ctdi_input[[#This Row],[nom. beam width]]*100</f>
        <v>1.3001888532654049</v>
      </c>
      <c r="N13" s="33">
        <f>ctdi_input[[#This Row],[6]]/ctdi_input[[#This Row],[12]]</f>
        <v>0.85569517632752334</v>
      </c>
      <c r="O13" s="33">
        <f>ctdi_input[[#This Row],[calculated]]/ctdi_input[[#This Row],[Displayed]]</f>
        <v>0.82353153935185186</v>
      </c>
      <c r="P13" s="33" t="e" cm="1">
        <f t="array" ref="P13">IF(ctdi_input[[#This Row],[Phantom]]="head",MAX(IF(ctdi_input[Phantom]="body",1,0)*(IF(ctdi_input[[#This Row],[scanner name]]=ctdi_input[scanner name],1,0))*(1-1/100*ABS(ctdi_input[[#This Row],[kVp]]-ctdi_input[kVp])*IF(ctdi_input[[#This Row],[nom. beam width]]=ctdi_input[nom. beam width],1,0))),NA())</f>
        <v>#N/A</v>
      </c>
      <c r="Q13" s="33" t="e" cm="1">
        <f t="array" ref="Q13">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13" s="33" t="e" cm="1">
        <f t="array" ref="R13">IF(ctdi_input[[#This Row],[Phantom]]="head",IFERROR(ctdi_input[[#This Row],[calculated]]/INDEX(ctdi_input[calculated],ctdi_input[[#This Row],[Head to body lookup index]])/(ctdi_input[[#This Row],[mAs]]/INDEX(ctdi_input[mAs],ctdi_input[[#This Row],[Head to body lookup index]])),2.2),NA())</f>
        <v>#N/A</v>
      </c>
      <c r="S13" s="33" t="e" cm="1">
        <f t="array" ref="S13">ctdi_input[[#This Row],[mAs]]/INDEX(ctdi_input[mAs],ctdi_input[[#This Row],[Head to body lookup index]])</f>
        <v>#N/A</v>
      </c>
    </row>
    <row r="14" spans="1:21" x14ac:dyDescent="0.25">
      <c r="A14" s="20" t="s">
        <v>78</v>
      </c>
      <c r="B14" s="20" t="s">
        <v>51</v>
      </c>
      <c r="C14" s="22">
        <v>100</v>
      </c>
      <c r="D14" s="20">
        <v>200</v>
      </c>
      <c r="E14" s="22">
        <f>16*1.2</f>
        <v>19.2</v>
      </c>
      <c r="F14" s="24">
        <v>9.3699999999999992</v>
      </c>
      <c r="G14" s="21">
        <v>0.92420000000000002</v>
      </c>
      <c r="H14" s="21">
        <v>1.972</v>
      </c>
      <c r="I14" s="23">
        <v>1.8839999999999999</v>
      </c>
      <c r="J14" s="21">
        <v>1.8520000000000001</v>
      </c>
      <c r="K14" s="21">
        <v>1.915</v>
      </c>
      <c r="L14" s="33">
        <f>(1/3*ctdi_input[[#This Row],[Centre]]+2/3*AVERAGE(ctdi_input[[#This Row],[12]:[9]]))*100/ctdi_input[[#This Row],[nom. beam width]]</f>
        <v>8.2217013888888886</v>
      </c>
      <c r="M14" s="33">
        <f>ctdi_input[[#This Row],[12]]/ctdi_input[[#This Row],[calculated]]/ctdi_input[[#This Row],[nom. beam width]]*100</f>
        <v>1.2492345376607472</v>
      </c>
      <c r="N14" s="33">
        <f>ctdi_input[[#This Row],[6]]/ctdi_input[[#This Row],[12]]</f>
        <v>0.9391480730223124</v>
      </c>
      <c r="O14" s="33">
        <f>ctdi_input[[#This Row],[calculated]]/ctdi_input[[#This Row],[Displayed]]</f>
        <v>0.87744945452389422</v>
      </c>
      <c r="P14" s="33" t="e" cm="1">
        <f t="array" ref="P14">IF(ctdi_input[[#This Row],[Phantom]]="head",MAX(IF(ctdi_input[Phantom]="body",1,0)*(IF(ctdi_input[[#This Row],[scanner name]]=ctdi_input[scanner name],1,0))*(1-1/100*ABS(ctdi_input[[#This Row],[kVp]]-ctdi_input[kVp])*IF(ctdi_input[[#This Row],[nom. beam width]]=ctdi_input[nom. beam width],1,0))),NA())</f>
        <v>#N/A</v>
      </c>
      <c r="Q14" s="33" t="e" cm="1">
        <f t="array" ref="Q14">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14" s="33" t="e" cm="1">
        <f t="array" ref="R14">IF(ctdi_input[[#This Row],[Phantom]]="head",IFERROR(ctdi_input[[#This Row],[calculated]]/INDEX(ctdi_input[calculated],ctdi_input[[#This Row],[Head to body lookup index]])/(ctdi_input[[#This Row],[mAs]]/INDEX(ctdi_input[mAs],ctdi_input[[#This Row],[Head to body lookup index]])),2.2),NA())</f>
        <v>#N/A</v>
      </c>
      <c r="S14" s="33" t="e" cm="1">
        <f t="array" ref="S14">ctdi_input[[#This Row],[mAs]]/INDEX(ctdi_input[mAs],ctdi_input[[#This Row],[Head to body lookup index]])</f>
        <v>#N/A</v>
      </c>
    </row>
    <row r="15" spans="1:21" x14ac:dyDescent="0.25">
      <c r="A15" s="20" t="s">
        <v>78</v>
      </c>
      <c r="B15" s="20" t="s">
        <v>51</v>
      </c>
      <c r="C15" s="22">
        <v>140</v>
      </c>
      <c r="D15" s="20">
        <v>200</v>
      </c>
      <c r="E15" s="22">
        <f>16*1.2</f>
        <v>19.2</v>
      </c>
      <c r="F15" s="24">
        <v>23.21</v>
      </c>
      <c r="G15" s="21">
        <v>2.508</v>
      </c>
      <c r="H15" s="21">
        <v>5.1740000000000004</v>
      </c>
      <c r="I15" s="23">
        <v>4.6159999999999997</v>
      </c>
      <c r="J15" s="21">
        <v>4.548</v>
      </c>
      <c r="K15" s="21">
        <v>4.6929999999999996</v>
      </c>
      <c r="L15" s="33">
        <f>(1/3*ctdi_input[[#This Row],[Centre]]+2/3*AVERAGE(ctdi_input[[#This Row],[12]:[9]]))*100/ctdi_input[[#This Row],[nom. beam width]]</f>
        <v>20.874131944444443</v>
      </c>
      <c r="M15" s="33">
        <f>ctdi_input[[#This Row],[12]]/ctdi_input[[#This Row],[calculated]]/ctdi_input[[#This Row],[nom. beam width]]*100</f>
        <v>1.2909718468000169</v>
      </c>
      <c r="N15" s="33">
        <f>ctdi_input[[#This Row],[6]]/ctdi_input[[#This Row],[12]]</f>
        <v>0.87901043679938151</v>
      </c>
      <c r="O15" s="33">
        <f>ctdi_input[[#This Row],[calculated]]/ctdi_input[[#This Row],[Displayed]]</f>
        <v>0.89935941165206557</v>
      </c>
      <c r="P15" s="33" t="e" cm="1">
        <f t="array" ref="P15">IF(ctdi_input[[#This Row],[Phantom]]="head",MAX(IF(ctdi_input[Phantom]="body",1,0)*(IF(ctdi_input[[#This Row],[scanner name]]=ctdi_input[scanner name],1,0))*(1-1/100*ABS(ctdi_input[[#This Row],[kVp]]-ctdi_input[kVp])*IF(ctdi_input[[#This Row],[nom. beam width]]=ctdi_input[nom. beam width],1,0))),NA())</f>
        <v>#N/A</v>
      </c>
      <c r="Q15" s="33" t="e" cm="1">
        <f t="array" ref="Q15">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15" s="33" t="e" cm="1">
        <f t="array" ref="R15">IF(ctdi_input[[#This Row],[Phantom]]="head",IFERROR(ctdi_input[[#This Row],[calculated]]/INDEX(ctdi_input[calculated],ctdi_input[[#This Row],[Head to body lookup index]])/(ctdi_input[[#This Row],[mAs]]/INDEX(ctdi_input[mAs],ctdi_input[[#This Row],[Head to body lookup index]])),2.2),NA())</f>
        <v>#N/A</v>
      </c>
      <c r="S15" s="33" t="e" cm="1">
        <f t="array" ref="S15">ctdi_input[[#This Row],[mAs]]/INDEX(ctdi_input[mAs],ctdi_input[[#This Row],[Head to body lookup index]])</f>
        <v>#N/A</v>
      </c>
    </row>
    <row r="16" spans="1:21" x14ac:dyDescent="0.25">
      <c r="A16" s="20" t="s">
        <v>78</v>
      </c>
      <c r="B16" s="20" t="s">
        <v>62</v>
      </c>
      <c r="C16" s="22">
        <v>120</v>
      </c>
      <c r="D16" s="22">
        <v>200</v>
      </c>
      <c r="E16" s="22">
        <v>19.2</v>
      </c>
      <c r="F16" s="22">
        <v>33.869999999999997</v>
      </c>
      <c r="G16" s="23">
        <v>5.4880000000000004</v>
      </c>
      <c r="H16" s="23">
        <v>5.8940000000000001</v>
      </c>
      <c r="I16" s="21">
        <v>5.351</v>
      </c>
      <c r="J16" s="23">
        <v>5.0540000000000003</v>
      </c>
      <c r="K16" s="21">
        <v>5.8959999999999999</v>
      </c>
      <c r="L16" s="33">
        <f>(1/3*ctdi_input[[#This Row],[Centre]]+2/3*AVERAGE(ctdi_input[[#This Row],[12]:[9]]))*100/ctdi_input[[#This Row],[nom. beam width]]</f>
        <v>28.794270833333336</v>
      </c>
      <c r="M16" s="33">
        <f>ctdi_input[[#This Row],[12]]/ctdi_input[[#This Row],[calculated]]/ctdi_input[[#This Row],[nom. beam width]]*100</f>
        <v>1.066111965270869</v>
      </c>
      <c r="N16" s="33">
        <f>ctdi_input[[#This Row],[6]]/ctdi_input[[#This Row],[12]]</f>
        <v>0.85748218527315923</v>
      </c>
      <c r="O16" s="33">
        <f>ctdi_input[[#This Row],[calculated]]/ctdi_input[[#This Row],[Displayed]]</f>
        <v>0.85014085719909471</v>
      </c>
      <c r="P16" s="33" cm="1">
        <f t="array" ref="P16">IF(ctdi_input[[#This Row],[Phantom]]="head",MAX(IF(ctdi_input[Phantom]="body",1,0)*(IF(ctdi_input[[#This Row],[scanner name]]=ctdi_input[scanner name],1,0))*(1-1/100*ABS(ctdi_input[[#This Row],[kVp]]-ctdi_input[kVp])*IF(ctdi_input[[#This Row],[nom. beam width]]=ctdi_input[nom. beam width],1,0))),NA())</f>
        <v>1</v>
      </c>
      <c r="Q16" s="33" cm="1">
        <f t="array" ref="Q16">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9</v>
      </c>
      <c r="R16" s="33" cm="1">
        <f t="array" ref="R16">IF(ctdi_input[[#This Row],[Phantom]]="head",IFERROR(ctdi_input[[#This Row],[calculated]]/INDEX(ctdi_input[calculated],ctdi_input[[#This Row],[Head to body lookup index]])/(ctdi_input[[#This Row],[mAs]]/INDEX(ctdi_input[mAs],ctdi_input[[#This Row],[Head to body lookup index]])),2.2),NA())</f>
        <v>2.1288024643819794</v>
      </c>
      <c r="S16" s="33" cm="1">
        <f t="array" ref="S16">ctdi_input[[#This Row],[mAs]]/INDEX(ctdi_input[mAs],ctdi_input[[#This Row],[Head to body lookup index]])</f>
        <v>1</v>
      </c>
    </row>
    <row r="17" spans="1:19" x14ac:dyDescent="0.25">
      <c r="A17" s="20" t="s">
        <v>78</v>
      </c>
      <c r="B17" s="20" t="s">
        <v>62</v>
      </c>
      <c r="C17" s="22">
        <v>70</v>
      </c>
      <c r="D17" s="22">
        <v>200</v>
      </c>
      <c r="E17" s="22">
        <v>19.2</v>
      </c>
      <c r="F17" s="24">
        <v>6.88</v>
      </c>
      <c r="G17" s="23">
        <v>0.99680000000000002</v>
      </c>
      <c r="H17" s="23">
        <v>1.163</v>
      </c>
      <c r="I17" s="21">
        <v>1.0820000000000001</v>
      </c>
      <c r="J17" s="23">
        <v>0.9546</v>
      </c>
      <c r="K17" s="21">
        <v>1.127</v>
      </c>
      <c r="L17" s="33">
        <f>(1/3*ctdi_input[[#This Row],[Centre]]+2/3*AVERAGE(ctdi_input[[#This Row],[12]:[9]]))*100/ctdi_input[[#This Row],[nom. beam width]]</f>
        <v>5.486284722222222</v>
      </c>
      <c r="M17" s="33">
        <f>ctdi_input[[#This Row],[12]]/ctdi_input[[#This Row],[calculated]]/ctdi_input[[#This Row],[nom. beam width]]*100</f>
        <v>1.1040789848422521</v>
      </c>
      <c r="N17" s="33">
        <f>ctdi_input[[#This Row],[6]]/ctdi_input[[#This Row],[12]]</f>
        <v>0.82080825451418737</v>
      </c>
      <c r="O17" s="33">
        <f>ctdi_input[[#This Row],[calculated]]/ctdi_input[[#This Row],[Displayed]]</f>
        <v>0.79742510497416019</v>
      </c>
      <c r="P17" s="33" cm="1">
        <f t="array" ref="P17">IF(ctdi_input[[#This Row],[Phantom]]="head",MAX(IF(ctdi_input[Phantom]="body",1,0)*(IF(ctdi_input[[#This Row],[scanner name]]=ctdi_input[scanner name],1,0))*(1-1/100*ABS(ctdi_input[[#This Row],[kVp]]-ctdi_input[kVp])*IF(ctdi_input[[#This Row],[nom. beam width]]=ctdi_input[nom. beam width],1,0))),NA())</f>
        <v>1</v>
      </c>
      <c r="Q17" s="33" cm="1">
        <f t="array" ref="Q17">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10</v>
      </c>
      <c r="R17" s="33" cm="1">
        <f t="array" ref="R17">IF(ctdi_input[[#This Row],[Phantom]]="head",IFERROR(ctdi_input[[#This Row],[calculated]]/INDEX(ctdi_input[calculated],ctdi_input[[#This Row],[Head to body lookup index]])/(ctdi_input[[#This Row],[mAs]]/INDEX(ctdi_input[mAs],ctdi_input[[#This Row],[Head to body lookup index]])),2.2),NA())</f>
        <v>2.2269123709523977</v>
      </c>
      <c r="S17" s="33" cm="1">
        <f t="array" ref="S17">ctdi_input[[#This Row],[mAs]]/INDEX(ctdi_input[mAs],ctdi_input[[#This Row],[Head to body lookup index]])</f>
        <v>1</v>
      </c>
    </row>
    <row r="18" spans="1:19" x14ac:dyDescent="0.25">
      <c r="A18" s="20" t="s">
        <v>78</v>
      </c>
      <c r="B18" s="20" t="s">
        <v>62</v>
      </c>
      <c r="C18" s="22">
        <v>80</v>
      </c>
      <c r="D18" s="22">
        <v>200</v>
      </c>
      <c r="E18" s="22">
        <v>19.2</v>
      </c>
      <c r="F18" s="24">
        <v>10.77</v>
      </c>
      <c r="G18" s="23">
        <v>1.6479999999999999</v>
      </c>
      <c r="H18" s="23">
        <v>1.8580000000000001</v>
      </c>
      <c r="I18" s="21">
        <v>1.6719999999999999</v>
      </c>
      <c r="J18" s="23">
        <v>1.5509999999999999</v>
      </c>
      <c r="K18" s="21">
        <v>1.869</v>
      </c>
      <c r="L18" s="33">
        <f>(1/3*ctdi_input[[#This Row],[Centre]]+2/3*AVERAGE(ctdi_input[[#This Row],[12]:[9]]))*100/ctdi_input[[#This Row],[nom. beam width]]</f>
        <v>8.8940972222222214</v>
      </c>
      <c r="M18" s="33">
        <f>ctdi_input[[#This Row],[12]]/ctdi_input[[#This Row],[calculated]]/ctdi_input[[#This Row],[nom. beam width]]*100</f>
        <v>1.0880343548701936</v>
      </c>
      <c r="N18" s="33">
        <f>ctdi_input[[#This Row],[6]]/ctdi_input[[#This Row],[12]]</f>
        <v>0.83476856835306779</v>
      </c>
      <c r="O18" s="33">
        <f>ctdi_input[[#This Row],[calculated]]/ctdi_input[[#This Row],[Displayed]]</f>
        <v>0.8258214691014133</v>
      </c>
      <c r="P18" s="33" cm="1">
        <f t="array" ref="P18">IF(ctdi_input[[#This Row],[Phantom]]="head",MAX(IF(ctdi_input[Phantom]="body",1,0)*(IF(ctdi_input[[#This Row],[scanner name]]=ctdi_input[scanner name],1,0))*(1-1/100*ABS(ctdi_input[[#This Row],[kVp]]-ctdi_input[kVp])*IF(ctdi_input[[#This Row],[nom. beam width]]=ctdi_input[nom. beam width],1,0))),NA())</f>
        <v>1</v>
      </c>
      <c r="Q18" s="33" cm="1">
        <f t="array" ref="Q18">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11</v>
      </c>
      <c r="R18" s="33" cm="1">
        <f t="array" ref="R18">IF(ctdi_input[[#This Row],[Phantom]]="head",IFERROR(ctdi_input[[#This Row],[calculated]]/INDEX(ctdi_input[calculated],ctdi_input[[#This Row],[Head to body lookup index]])/(ctdi_input[[#This Row],[mAs]]/INDEX(ctdi_input[mAs],ctdi_input[[#This Row],[Head to body lookup index]])),2.2),NA())</f>
        <v>2.2499890201589881</v>
      </c>
      <c r="S18" s="33" cm="1">
        <f t="array" ref="S18">ctdi_input[[#This Row],[mAs]]/INDEX(ctdi_input[mAs],ctdi_input[[#This Row],[Head to body lookup index]])</f>
        <v>1</v>
      </c>
    </row>
    <row r="19" spans="1:19" x14ac:dyDescent="0.25">
      <c r="A19" s="20" t="s">
        <v>78</v>
      </c>
      <c r="B19" s="20" t="s">
        <v>62</v>
      </c>
      <c r="C19" s="22">
        <v>100</v>
      </c>
      <c r="D19" s="22">
        <v>200</v>
      </c>
      <c r="E19" s="22">
        <v>19.2</v>
      </c>
      <c r="F19" s="24">
        <v>20.32</v>
      </c>
      <c r="G19" s="23">
        <v>3.3210000000000002</v>
      </c>
      <c r="H19" s="23">
        <v>3.6320000000000001</v>
      </c>
      <c r="I19" s="21">
        <v>3.4</v>
      </c>
      <c r="J19" s="23">
        <v>3.0779999999999998</v>
      </c>
      <c r="K19" s="21">
        <v>3.6419999999999999</v>
      </c>
      <c r="L19" s="33">
        <f>(1/3*ctdi_input[[#This Row],[Centre]]+2/3*AVERAGE(ctdi_input[[#This Row],[12]:[9]]))*100/ctdi_input[[#This Row],[nom. beam width]]</f>
        <v>17.703125</v>
      </c>
      <c r="M19" s="33">
        <f>ctdi_input[[#This Row],[12]]/ctdi_input[[#This Row],[calculated]]/ctdi_input[[#This Row],[nom. beam width]]*100</f>
        <v>1.0685495734039425</v>
      </c>
      <c r="N19" s="33">
        <f>ctdi_input[[#This Row],[6]]/ctdi_input[[#This Row],[12]]</f>
        <v>0.84746696035242286</v>
      </c>
      <c r="O19" s="33">
        <f>ctdi_input[[#This Row],[calculated]]/ctdi_input[[#This Row],[Displayed]]</f>
        <v>0.87121678149606296</v>
      </c>
      <c r="P19" s="33" cm="1">
        <f t="array" ref="P19">IF(ctdi_input[[#This Row],[Phantom]]="head",MAX(IF(ctdi_input[Phantom]="body",1,0)*(IF(ctdi_input[[#This Row],[scanner name]]=ctdi_input[scanner name],1,0))*(1-1/100*ABS(ctdi_input[[#This Row],[kVp]]-ctdi_input[kVp])*IF(ctdi_input[[#This Row],[nom. beam width]]=ctdi_input[nom. beam width],1,0))),NA())</f>
        <v>1</v>
      </c>
      <c r="Q19" s="33" cm="1">
        <f t="array" ref="Q19">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12</v>
      </c>
      <c r="R19" s="33" cm="1">
        <f t="array" ref="R19">IF(ctdi_input[[#This Row],[Phantom]]="head",IFERROR(ctdi_input[[#This Row],[calculated]]/INDEX(ctdi_input[calculated],ctdi_input[[#This Row],[Head to body lookup index]])/(ctdi_input[[#This Row],[mAs]]/INDEX(ctdi_input[mAs],ctdi_input[[#This Row],[Head to body lookup index]])),2.2),NA())</f>
        <v>2.1532191650653547</v>
      </c>
      <c r="S19" s="33" cm="1">
        <f t="array" ref="S19">ctdi_input[[#This Row],[mAs]]/INDEX(ctdi_input[mAs],ctdi_input[[#This Row],[Head to body lookup index]])</f>
        <v>1</v>
      </c>
    </row>
    <row r="20" spans="1:19" x14ac:dyDescent="0.25">
      <c r="A20" s="20" t="s">
        <v>78</v>
      </c>
      <c r="B20" s="20" t="s">
        <v>62</v>
      </c>
      <c r="C20" s="22">
        <v>140</v>
      </c>
      <c r="D20" s="22">
        <v>200</v>
      </c>
      <c r="E20" s="22">
        <v>19.2</v>
      </c>
      <c r="F20" s="24">
        <v>48.13</v>
      </c>
      <c r="G20" s="23">
        <v>8.0679999999999996</v>
      </c>
      <c r="H20" s="23">
        <v>8.5960000000000001</v>
      </c>
      <c r="I20" s="21">
        <v>8.1129999999999995</v>
      </c>
      <c r="J20" s="23">
        <v>7.4160000000000004</v>
      </c>
      <c r="K20" s="21">
        <v>8.6240000000000006</v>
      </c>
      <c r="L20" s="33">
        <f>(1/3*ctdi_input[[#This Row],[Centre]]+2/3*AVERAGE(ctdi_input[[#This Row],[12]:[9]]))*100/ctdi_input[[#This Row],[nom. beam width]]</f>
        <v>42.434895833333343</v>
      </c>
      <c r="M20" s="33">
        <f>ctdi_input[[#This Row],[12]]/ctdi_input[[#This Row],[calculated]]/ctdi_input[[#This Row],[nom. beam width]]*100</f>
        <v>1.0550475606014114</v>
      </c>
      <c r="N20" s="33">
        <f>ctdi_input[[#This Row],[6]]/ctdi_input[[#This Row],[12]]</f>
        <v>0.86272684969753377</v>
      </c>
      <c r="O20" s="33">
        <f>ctdi_input[[#This Row],[calculated]]/ctdi_input[[#This Row],[Displayed]]</f>
        <v>0.88167246692984291</v>
      </c>
      <c r="P20" s="33" cm="1">
        <f t="array" ref="P20">IF(ctdi_input[[#This Row],[Phantom]]="head",MAX(IF(ctdi_input[Phantom]="body",1,0)*(IF(ctdi_input[[#This Row],[scanner name]]=ctdi_input[scanner name],1,0))*(1-1/100*ABS(ctdi_input[[#This Row],[kVp]]-ctdi_input[kVp])*IF(ctdi_input[[#This Row],[nom. beam width]]=ctdi_input[nom. beam width],1,0))),NA())</f>
        <v>1</v>
      </c>
      <c r="Q20" s="33" cm="1">
        <f t="array" ref="Q20">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13</v>
      </c>
      <c r="R20" s="33" cm="1">
        <f t="array" ref="R20">IF(ctdi_input[[#This Row],[Phantom]]="head",IFERROR(ctdi_input[[#This Row],[calculated]]/INDEX(ctdi_input[calculated],ctdi_input[[#This Row],[Head to body lookup index]])/(ctdi_input[[#This Row],[mAs]]/INDEX(ctdi_input[mAs],ctdi_input[[#This Row],[Head to body lookup index]])),2.2),NA())</f>
        <v>2.0328939160810084</v>
      </c>
      <c r="S20" s="33" cm="1">
        <f t="array" ref="S20">ctdi_input[[#This Row],[mAs]]/INDEX(ctdi_input[mAs],ctdi_input[[#This Row],[Head to body lookup index]])</f>
        <v>1</v>
      </c>
    </row>
    <row r="21" spans="1:19" x14ac:dyDescent="0.25">
      <c r="A21" s="20" t="s">
        <v>93</v>
      </c>
      <c r="B21" s="20" t="s">
        <v>51</v>
      </c>
      <c r="C21" s="20">
        <v>120</v>
      </c>
      <c r="D21" s="20">
        <v>100</v>
      </c>
      <c r="E21" s="20">
        <f>4*5</f>
        <v>20</v>
      </c>
      <c r="F21" s="20">
        <v>28.2</v>
      </c>
      <c r="G21" s="20">
        <v>6.7</v>
      </c>
      <c r="H21" s="20">
        <v>8.2000000000000011</v>
      </c>
      <c r="I21" s="20">
        <v>7.6000000000000005</v>
      </c>
      <c r="J21" s="20">
        <v>7.4</v>
      </c>
      <c r="K21" s="20">
        <v>7.6000000000000005</v>
      </c>
      <c r="L21" s="33">
        <f>(1/3*ctdi_input[[#This Row],[Centre]]+2/3*AVERAGE(ctdi_input[[#This Row],[12]:[9]]))*100/ctdi_input[[#This Row],[nom. beam width]]</f>
        <v>36.833333333333336</v>
      </c>
      <c r="M21" s="33">
        <f>ctdi_input[[#This Row],[12]]/ctdi_input[[#This Row],[calculated]]/ctdi_input[[#This Row],[nom. beam width]]*100</f>
        <v>1.1131221719457014</v>
      </c>
      <c r="N21" s="33">
        <f>ctdi_input[[#This Row],[6]]/ctdi_input[[#This Row],[12]]</f>
        <v>0.90243902439024382</v>
      </c>
      <c r="O21" s="33">
        <f>ctdi_input[[#This Row],[calculated]]/ctdi_input[[#This Row],[Displayed]]</f>
        <v>1.3061465721040191</v>
      </c>
      <c r="P21" s="33" t="e" cm="1">
        <f t="array" ref="P21">IF(ctdi_input[[#This Row],[Phantom]]="head",MAX(IF(ctdi_input[Phantom]="body",1,0)*(IF(ctdi_input[[#This Row],[scanner name]]=ctdi_input[scanner name],1,0))*(1-1/100*ABS(ctdi_input[[#This Row],[kVp]]-ctdi_input[kVp])*IF(ctdi_input[[#This Row],[nom. beam width]]=ctdi_input[nom. beam width],1,0))),NA())</f>
        <v>#N/A</v>
      </c>
      <c r="Q21" s="33" t="e" cm="1">
        <f t="array" ref="Q21">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21" s="33" t="e" cm="1">
        <f t="array" ref="R21">IF(ctdi_input[[#This Row],[Phantom]]="head",IFERROR(ctdi_input[[#This Row],[calculated]]/INDEX(ctdi_input[calculated],ctdi_input[[#This Row],[Head to body lookup index]])/(ctdi_input[[#This Row],[mAs]]/INDEX(ctdi_input[mAs],ctdi_input[[#This Row],[Head to body lookup index]])),2.2),NA())</f>
        <v>#N/A</v>
      </c>
      <c r="S21" s="33" t="e" cm="1">
        <f t="array" ref="S21">ctdi_input[[#This Row],[mAs]]/INDEX(ctdi_input[mAs],ctdi_input[[#This Row],[Head to body lookup index]])</f>
        <v>#N/A</v>
      </c>
    </row>
    <row r="22" spans="1:19" x14ac:dyDescent="0.25">
      <c r="A22" s="53" t="s">
        <v>93</v>
      </c>
      <c r="B22" s="53" t="s">
        <v>62</v>
      </c>
      <c r="C22" s="53">
        <v>120</v>
      </c>
      <c r="D22" s="53">
        <v>100</v>
      </c>
      <c r="E22" s="20">
        <f>4*5</f>
        <v>20</v>
      </c>
      <c r="F22" s="20">
        <v>74</v>
      </c>
      <c r="G22" s="20">
        <v>8.5</v>
      </c>
      <c r="H22" s="20">
        <v>19.5</v>
      </c>
      <c r="I22" s="20">
        <v>17.8</v>
      </c>
      <c r="J22" s="20">
        <v>16.2</v>
      </c>
      <c r="K22" s="20">
        <v>18.600000000000001</v>
      </c>
      <c r="L22" s="54">
        <f>(1/3*ctdi_input[[#This Row],[Centre]]+2/3*AVERAGE(ctdi_input[[#This Row],[12]:[9]]))*100/ctdi_input[[#This Row],[nom. beam width]]</f>
        <v>74.249999999999986</v>
      </c>
      <c r="M22" s="54">
        <f>ctdi_input[[#This Row],[12]]/ctdi_input[[#This Row],[calculated]]/ctdi_input[[#This Row],[nom. beam width]]*100</f>
        <v>1.3131313131313131</v>
      </c>
      <c r="N22" s="54">
        <f>ctdi_input[[#This Row],[6]]/ctdi_input[[#This Row],[12]]</f>
        <v>0.8307692307692307</v>
      </c>
      <c r="O22" s="54">
        <f>ctdi_input[[#This Row],[calculated]]/ctdi_input[[#This Row],[Displayed]]</f>
        <v>1.0033783783783783</v>
      </c>
      <c r="P22" s="33" cm="1">
        <f t="array" ref="P22">IF(ctdi_input[[#This Row],[Phantom]]="head",MAX(IF(ctdi_input[Phantom]="body",1,0)*(IF(ctdi_input[[#This Row],[scanner name]]=ctdi_input[scanner name],1,0))*(1-1/100*ABS(ctdi_input[[#This Row],[kVp]]-ctdi_input[kVp])*IF(ctdi_input[[#This Row],[nom. beam width]]=ctdi_input[nom. beam width],1,0))),NA())</f>
        <v>1</v>
      </c>
      <c r="Q22" s="33" cm="1">
        <f t="array" ref="Q22">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19</v>
      </c>
      <c r="R22" s="33" cm="1">
        <f t="array" ref="R22">IF(ctdi_input[[#This Row],[Phantom]]="head",IFERROR(ctdi_input[[#This Row],[calculated]]/INDEX(ctdi_input[calculated],ctdi_input[[#This Row],[Head to body lookup index]])/(ctdi_input[[#This Row],[mAs]]/INDEX(ctdi_input[mAs],ctdi_input[[#This Row],[Head to body lookup index]])),2.2),NA())</f>
        <v>2.0158371040723977</v>
      </c>
      <c r="S22" s="33" cm="1">
        <f t="array" ref="S22">ctdi_input[[#This Row],[mAs]]/INDEX(ctdi_input[mAs],ctdi_input[[#This Row],[Head to body lookup index]])</f>
        <v>1</v>
      </c>
    </row>
    <row r="23" spans="1:19" x14ac:dyDescent="0.25">
      <c r="A23" s="53" t="s">
        <v>115</v>
      </c>
      <c r="B23" s="53" t="s">
        <v>62</v>
      </c>
      <c r="C23" s="73">
        <v>120</v>
      </c>
      <c r="D23" s="73">
        <v>100</v>
      </c>
      <c r="E23" s="22">
        <v>19.2</v>
      </c>
      <c r="F23" s="22">
        <v>28.8</v>
      </c>
      <c r="G23" s="23">
        <v>5.4880000000000004</v>
      </c>
      <c r="H23" s="23">
        <v>5.8940000000000001</v>
      </c>
      <c r="I23" s="21">
        <v>5.351</v>
      </c>
      <c r="J23" s="23">
        <v>5.0540000000000003</v>
      </c>
      <c r="K23" s="21">
        <v>5.8959999999999999</v>
      </c>
      <c r="L23" s="54">
        <f>(1/3*ctdi_input[[#This Row],[Centre]]+2/3*AVERAGE(ctdi_input[[#This Row],[12]:[9]]))*100/ctdi_input[[#This Row],[nom. beam width]]</f>
        <v>28.794270833333336</v>
      </c>
      <c r="M23" s="54">
        <f>ctdi_input[[#This Row],[12]]/ctdi_input[[#This Row],[calculated]]/ctdi_input[[#This Row],[nom. beam width]]*100</f>
        <v>1.066111965270869</v>
      </c>
      <c r="N23" s="54">
        <f>ctdi_input[[#This Row],[6]]/ctdi_input[[#This Row],[12]]</f>
        <v>0.85748218527315923</v>
      </c>
      <c r="O23" s="54">
        <f>ctdi_input[[#This Row],[calculated]]/ctdi_input[[#This Row],[Displayed]]</f>
        <v>0.99980107060185186</v>
      </c>
      <c r="P23" s="33" cm="1">
        <f t="array" ref="P23">IF(ctdi_input[[#This Row],[Phantom]]="head",MAX(IF(ctdi_input[Phantom]="body",1,0)*(IF(ctdi_input[[#This Row],[scanner name]]=ctdi_input[scanner name],1,0))*(1-1/100*ABS(ctdi_input[[#This Row],[kVp]]-ctdi_input[kVp])*IF(ctdi_input[[#This Row],[nom. beam width]]=ctdi_input[nom. beam width],1,0))),NA())</f>
        <v>0</v>
      </c>
      <c r="Q23" s="33" t="e" cm="1">
        <f t="array" ref="Q23">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23" s="33" cm="1">
        <f t="array" ref="R23">IF(ctdi_input[[#This Row],[Phantom]]="head",IFERROR(ctdi_input[[#This Row],[calculated]]/INDEX(ctdi_input[calculated],ctdi_input[[#This Row],[Head to body lookup index]])/(ctdi_input[[#This Row],[mAs]]/INDEX(ctdi_input[mAs],ctdi_input[[#This Row],[Head to body lookup index]])),2.2),NA())</f>
        <v>2.2000000000000002</v>
      </c>
      <c r="S23" s="33" t="e" cm="1">
        <f t="array" ref="S23">ctdi_input[[#This Row],[mAs]]/INDEX(ctdi_input[mAs],ctdi_input[[#This Row],[Head to body lookup index]])</f>
        <v>#N/A</v>
      </c>
    </row>
    <row r="24" spans="1:19" x14ac:dyDescent="0.25">
      <c r="A24" s="53" t="s">
        <v>119</v>
      </c>
      <c r="B24" s="53" t="s">
        <v>62</v>
      </c>
      <c r="C24" s="73">
        <v>120</v>
      </c>
      <c r="D24" s="73">
        <v>100</v>
      </c>
      <c r="E24" s="20">
        <v>28.2</v>
      </c>
      <c r="F24" s="20">
        <v>26.1</v>
      </c>
      <c r="G24" s="20">
        <v>6.7</v>
      </c>
      <c r="H24" s="20">
        <v>8.2000000000000011</v>
      </c>
      <c r="I24" s="20">
        <v>7.6000000000000005</v>
      </c>
      <c r="J24" s="20">
        <v>7.4</v>
      </c>
      <c r="K24" s="20">
        <v>7.6000000000000005</v>
      </c>
      <c r="L24" s="54">
        <f>(1/3*ctdi_input[[#This Row],[Centre]]+2/3*AVERAGE(ctdi_input[[#This Row],[12]:[9]]))*100/ctdi_input[[#This Row],[nom. beam width]]</f>
        <v>26.122931442080382</v>
      </c>
      <c r="M24" s="54">
        <f>ctdi_input[[#This Row],[12]]/ctdi_input[[#This Row],[calculated]]/ctdi_input[[#This Row],[nom. beam width]]*100</f>
        <v>1.1131221719457014</v>
      </c>
      <c r="N24" s="54">
        <f>ctdi_input[[#This Row],[6]]/ctdi_input[[#This Row],[12]]</f>
        <v>0.90243902439024382</v>
      </c>
      <c r="O24" s="54">
        <f>ctdi_input[[#This Row],[calculated]]/ctdi_input[[#This Row],[Displayed]]</f>
        <v>1.0008785993134246</v>
      </c>
      <c r="P24" s="33" cm="1">
        <f t="array" ref="P24">IF(ctdi_input[[#This Row],[Phantom]]="head",MAX(IF(ctdi_input[Phantom]="body",1,0)*(IF(ctdi_input[[#This Row],[scanner name]]=ctdi_input[scanner name],1,0))*(1-1/100*ABS(ctdi_input[[#This Row],[kVp]]-ctdi_input[kVp])*IF(ctdi_input[[#This Row],[nom. beam width]]=ctdi_input[nom. beam width],1,0))),NA())</f>
        <v>0</v>
      </c>
      <c r="Q24" s="33" t="e" cm="1">
        <f t="array" ref="Q24">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24" s="33" cm="1">
        <f t="array" ref="R24">IF(ctdi_input[[#This Row],[Phantom]]="head",IFERROR(ctdi_input[[#This Row],[calculated]]/INDEX(ctdi_input[calculated],ctdi_input[[#This Row],[Head to body lookup index]])/(ctdi_input[[#This Row],[mAs]]/INDEX(ctdi_input[mAs],ctdi_input[[#This Row],[Head to body lookup index]])),2.2),NA())</f>
        <v>2.2000000000000002</v>
      </c>
      <c r="S24" s="33" t="e" cm="1">
        <f t="array" ref="S24">ctdi_input[[#This Row],[mAs]]/INDEX(ctdi_input[mAs],ctdi_input[[#This Row],[Head to body lookup index]])</f>
        <v>#N/A</v>
      </c>
    </row>
    <row r="25" spans="1:19" x14ac:dyDescent="0.25">
      <c r="A25" s="53" t="s">
        <v>118</v>
      </c>
      <c r="B25" s="53" t="s">
        <v>62</v>
      </c>
      <c r="C25" s="73">
        <v>120</v>
      </c>
      <c r="D25" s="73">
        <v>100</v>
      </c>
      <c r="E25" s="20">
        <v>10</v>
      </c>
      <c r="F25" s="21">
        <v>43.01</v>
      </c>
      <c r="G25" s="21">
        <v>4.1189999999999998</v>
      </c>
      <c r="H25" s="21">
        <v>4.7869999999999999</v>
      </c>
      <c r="I25" s="21">
        <v>4.8209999999999997</v>
      </c>
      <c r="J25" s="21">
        <v>4.3010000000000002</v>
      </c>
      <c r="K25" s="21">
        <v>4.1159999999999997</v>
      </c>
      <c r="L25" s="54">
        <f>(1/3*ctdi_input[[#This Row],[Centre]]+2/3*AVERAGE(ctdi_input[[#This Row],[12]:[9]]))*100/ctdi_input[[#This Row],[nom. beam width]]</f>
        <v>43.771666666666661</v>
      </c>
      <c r="M25" s="54">
        <f>ctdi_input[[#This Row],[12]]/ctdi_input[[#This Row],[calculated]]/ctdi_input[[#This Row],[nom. beam width]]*100</f>
        <v>1.0936298214217721</v>
      </c>
      <c r="N25" s="54">
        <f>ctdi_input[[#This Row],[6]]/ctdi_input[[#This Row],[12]]</f>
        <v>0.89847503655734284</v>
      </c>
      <c r="O25" s="54">
        <f>ctdi_input[[#This Row],[calculated]]/ctdi_input[[#This Row],[Displayed]]</f>
        <v>1.0177090599085483</v>
      </c>
      <c r="P25" s="33" cm="1">
        <f t="array" ref="P25">IF(ctdi_input[[#This Row],[Phantom]]="head",MAX(IF(ctdi_input[Phantom]="body",1,0)*(IF(ctdi_input[[#This Row],[scanner name]]=ctdi_input[scanner name],1,0))*(1-1/100*ABS(ctdi_input[[#This Row],[kVp]]-ctdi_input[kVp])*IF(ctdi_input[[#This Row],[nom. beam width]]=ctdi_input[nom. beam width],1,0))),NA())</f>
        <v>0</v>
      </c>
      <c r="Q25" s="33" t="e" cm="1">
        <f t="array" ref="Q25">IF(ctdi_input[[#This Row],[head_to_body_lookup match quality]]&gt;0,(MATCH(ctdi_input[[#This Row],[head_to_body_lookup match quality]],(IF(ctdi_input[Phantom]="body",1,0)*(IF(ctdi_input[[#This Row],[scanner name]]=ctdi_input[scanner name],1,0))*(1-1/100*ABS(ctdi_input[[#This Row],[kVp]]-ctdi_input[kVp])*IF(ctdi_input[[#This Row],[nom. beam width]]=ctdi_input[nom. beam width],1,0))),0)),NA())</f>
        <v>#N/A</v>
      </c>
      <c r="R25" s="33" cm="1">
        <f t="array" ref="R25">IF(ctdi_input[[#This Row],[Phantom]]="head",IFERROR(ctdi_input[[#This Row],[calculated]]/INDEX(ctdi_input[calculated],ctdi_input[[#This Row],[Head to body lookup index]])/(ctdi_input[[#This Row],[mAs]]/INDEX(ctdi_input[mAs],ctdi_input[[#This Row],[Head to body lookup index]])),2.2),NA())</f>
        <v>2.2000000000000002</v>
      </c>
      <c r="S25" s="33" t="e" cm="1">
        <f t="array" ref="S25">ctdi_input[[#This Row],[mAs]]/INDEX(ctdi_input[mAs],ctdi_input[[#This Row],[Head to body lookup index]])</f>
        <v>#N/A</v>
      </c>
    </row>
    <row r="26" spans="1:19" x14ac:dyDescent="0.25">
      <c r="O26" s="26"/>
      <c r="P26" s="27"/>
      <c r="Q26" s="26"/>
    </row>
    <row r="27" spans="1:19" x14ac:dyDescent="0.25">
      <c r="O27" s="26"/>
      <c r="P27" s="27"/>
      <c r="Q27" s="26"/>
    </row>
    <row r="28" spans="1:19" x14ac:dyDescent="0.25">
      <c r="P28" s="25"/>
    </row>
    <row r="29" spans="1:19" x14ac:dyDescent="0.25">
      <c r="P29" s="25"/>
    </row>
    <row r="35" spans="14:17" x14ac:dyDescent="0.25">
      <c r="N35" s="28"/>
      <c r="O35" s="27"/>
      <c r="P35" s="26"/>
      <c r="Q35" s="26"/>
    </row>
    <row r="36" spans="14:17" x14ac:dyDescent="0.25">
      <c r="O36" s="25"/>
    </row>
    <row r="37" spans="14:17" x14ac:dyDescent="0.25">
      <c r="O37" s="25"/>
    </row>
  </sheetData>
  <mergeCells count="1">
    <mergeCell ref="F1:K1"/>
  </mergeCells>
  <phoneticPr fontId="23"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5"/>
  <sheetViews>
    <sheetView workbookViewId="0">
      <selection activeCell="J36" sqref="J36"/>
    </sheetView>
  </sheetViews>
  <sheetFormatPr defaultColWidth="11.5703125" defaultRowHeight="12.75" x14ac:dyDescent="0.2"/>
  <cols>
    <col min="1" max="1" width="14.5703125" bestFit="1" customWidth="1"/>
    <col min="2" max="2" width="8.28515625" customWidth="1"/>
    <col min="3" max="3" width="12.28515625" bestFit="1" customWidth="1"/>
    <col min="4" max="4" width="10.140625" customWidth="1"/>
    <col min="5" max="5" width="9.42578125" customWidth="1"/>
    <col min="6" max="6" width="10.28515625" customWidth="1"/>
    <col min="7" max="7" width="15.140625" bestFit="1" customWidth="1"/>
  </cols>
  <sheetData>
    <row r="1" spans="1:15" x14ac:dyDescent="0.2">
      <c r="A1" s="17" t="s">
        <v>63</v>
      </c>
      <c r="B1" s="17" t="s">
        <v>64</v>
      </c>
      <c r="C1" s="17" t="s">
        <v>83</v>
      </c>
      <c r="D1" s="17" t="s">
        <v>84</v>
      </c>
      <c r="E1" s="17" t="s">
        <v>85</v>
      </c>
      <c r="F1" s="17" t="s">
        <v>65</v>
      </c>
      <c r="G1" s="31" t="s">
        <v>88</v>
      </c>
      <c r="H1" s="31" t="s">
        <v>99</v>
      </c>
    </row>
    <row r="2" spans="1:15" x14ac:dyDescent="0.2">
      <c r="A2" s="18" t="s">
        <v>77</v>
      </c>
      <c r="B2" s="18">
        <v>1</v>
      </c>
      <c r="C2">
        <v>3.7902146210943202</v>
      </c>
      <c r="D2">
        <v>7.6862233545544499E-3</v>
      </c>
      <c r="E2">
        <v>1.8612220991509498E-2</v>
      </c>
      <c r="F2">
        <v>2.1756014018494199</v>
      </c>
      <c r="G2" s="18">
        <v>2.2599999999999998</v>
      </c>
      <c r="H2" s="18">
        <v>1</v>
      </c>
    </row>
    <row r="3" spans="1:15" x14ac:dyDescent="0.2">
      <c r="A3" t="s">
        <v>78</v>
      </c>
      <c r="B3">
        <v>2</v>
      </c>
      <c r="C3">
        <v>3.7902146210943202</v>
      </c>
      <c r="D3">
        <v>7.6862233545544499E-3</v>
      </c>
      <c r="E3">
        <v>1.8612220991509498E-2</v>
      </c>
      <c r="F3">
        <v>2.1756014018494199</v>
      </c>
      <c r="G3">
        <v>2.1</v>
      </c>
      <c r="H3">
        <v>0.84</v>
      </c>
    </row>
    <row r="4" spans="1:15" x14ac:dyDescent="0.2">
      <c r="A4" t="s">
        <v>116</v>
      </c>
      <c r="B4">
        <v>3</v>
      </c>
      <c r="C4">
        <v>3.7902146210943202</v>
      </c>
      <c r="D4">
        <v>7.6862233545544499E-3</v>
      </c>
      <c r="E4">
        <v>1.8612220991509498E-2</v>
      </c>
      <c r="F4">
        <v>2.1756014018494199</v>
      </c>
      <c r="G4">
        <v>2.9</v>
      </c>
      <c r="H4">
        <v>1</v>
      </c>
    </row>
    <row r="5" spans="1:15" x14ac:dyDescent="0.2">
      <c r="A5" t="s">
        <v>117</v>
      </c>
      <c r="B5">
        <v>4</v>
      </c>
      <c r="C5">
        <v>3.7902146210943202</v>
      </c>
      <c r="D5">
        <v>7.6862233545544499E-3</v>
      </c>
      <c r="E5">
        <v>1.8612220991509498E-2</v>
      </c>
      <c r="F5">
        <v>2.1756014018494199</v>
      </c>
      <c r="G5" s="18">
        <v>2.2599999999999998</v>
      </c>
      <c r="H5" s="18">
        <v>1</v>
      </c>
    </row>
    <row r="6" spans="1:15" x14ac:dyDescent="0.2">
      <c r="A6" t="s">
        <v>115</v>
      </c>
      <c r="B6">
        <v>5</v>
      </c>
      <c r="C6">
        <v>3.7902146210943202</v>
      </c>
      <c r="D6">
        <v>7.6862233545544499E-3</v>
      </c>
      <c r="E6">
        <v>1.8612220991509498E-2</v>
      </c>
      <c r="F6">
        <v>2.1756014018494199</v>
      </c>
      <c r="G6">
        <v>2.1</v>
      </c>
      <c r="H6">
        <v>1</v>
      </c>
    </row>
    <row r="7" spans="1:15" x14ac:dyDescent="0.2">
      <c r="A7" t="s">
        <v>118</v>
      </c>
      <c r="B7">
        <v>6</v>
      </c>
      <c r="C7">
        <v>3.7902146210943202</v>
      </c>
      <c r="D7">
        <v>7.6862233545544499E-3</v>
      </c>
      <c r="E7">
        <v>1.8612220991509498E-2</v>
      </c>
      <c r="F7">
        <v>2.1756014018494199</v>
      </c>
      <c r="G7" s="18">
        <v>2.2599999999999998</v>
      </c>
      <c r="H7" s="18">
        <v>1</v>
      </c>
    </row>
    <row r="16" spans="1:15" x14ac:dyDescent="0.2">
      <c r="O16">
        <v>0</v>
      </c>
    </row>
    <row r="18" spans="14:17" x14ac:dyDescent="0.2">
      <c r="N18" t="s">
        <v>83</v>
      </c>
      <c r="O18">
        <v>3.7902146210943202</v>
      </c>
    </row>
    <row r="19" spans="14:17" x14ac:dyDescent="0.2">
      <c r="N19" t="s">
        <v>84</v>
      </c>
      <c r="O19">
        <v>7.6862233545544499E-3</v>
      </c>
    </row>
    <row r="20" spans="14:17" x14ac:dyDescent="0.2">
      <c r="N20" t="s">
        <v>85</v>
      </c>
      <c r="O20">
        <v>1.8612220991509498E-2</v>
      </c>
    </row>
    <row r="21" spans="14:17" x14ac:dyDescent="0.2">
      <c r="N21" t="s">
        <v>177</v>
      </c>
      <c r="O21">
        <v>2.1756014018494199</v>
      </c>
    </row>
    <row r="24" spans="14:17" x14ac:dyDescent="0.2">
      <c r="N24" t="s">
        <v>83</v>
      </c>
      <c r="O24" t="s">
        <v>84</v>
      </c>
      <c r="P24" t="s">
        <v>85</v>
      </c>
      <c r="Q24" t="s">
        <v>177</v>
      </c>
    </row>
    <row r="25" spans="14:17" x14ac:dyDescent="0.2">
      <c r="N25">
        <v>3.7902146210943202</v>
      </c>
      <c r="O25">
        <v>7.6862233545544499E-3</v>
      </c>
      <c r="P25">
        <v>1.8612220991509498E-2</v>
      </c>
      <c r="Q25">
        <v>2.1756014018494199</v>
      </c>
    </row>
  </sheetData>
  <sheetProtection selectLockedCells="1" selectUnlockedCells="1"/>
  <pageMargins left="0.78749999999999998" right="0.78749999999999998" top="1.0249999999999999" bottom="1.0249999999999999" header="0.78749999999999998" footer="0.78749999999999998"/>
  <pageSetup paperSize="9" firstPageNumber="0" orientation="portrait" horizontalDpi="300" verticalDpi="300"/>
  <headerFooter alignWithMargins="0">
    <oddHeader>&amp;C&amp;A</oddHeader>
    <oddFooter>&amp;CPage &amp;P</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5"/>
  <sheetViews>
    <sheetView topLeftCell="A19" workbookViewId="0">
      <selection activeCell="J62" sqref="J62"/>
    </sheetView>
  </sheetViews>
  <sheetFormatPr defaultColWidth="8.7109375" defaultRowHeight="12.75" x14ac:dyDescent="0.2"/>
  <sheetData>
    <row r="1" spans="1:45" x14ac:dyDescent="0.2">
      <c r="A1">
        <v>2.46298433541484</v>
      </c>
      <c r="B1">
        <v>2.4655764171290899</v>
      </c>
      <c r="C1">
        <v>2.4251377582829101</v>
      </c>
      <c r="D1">
        <v>2.34414104822419</v>
      </c>
      <c r="E1">
        <v>2.2393417225995602</v>
      </c>
      <c r="F1">
        <v>2.1267716069362699</v>
      </c>
      <c r="G1">
        <v>2.0014946309728101</v>
      </c>
      <c r="H1">
        <v>1.8626740559481401</v>
      </c>
      <c r="I1">
        <v>1.7131925507389001</v>
      </c>
      <c r="J1">
        <v>1.57374797351914</v>
      </c>
      <c r="K1">
        <v>1.44617447535485</v>
      </c>
      <c r="L1">
        <v>1.33935908618827</v>
      </c>
      <c r="M1">
        <v>1.2517977830422999</v>
      </c>
      <c r="N1">
        <v>1.1881941203339299</v>
      </c>
      <c r="O1">
        <v>1.14520303849647</v>
      </c>
      <c r="P1">
        <v>1.1149354844636801</v>
      </c>
      <c r="Q1">
        <v>1.09369142010322</v>
      </c>
      <c r="R1">
        <v>1.08047705567677</v>
      </c>
      <c r="S1">
        <v>1.0705808881402401</v>
      </c>
      <c r="T1">
        <v>1.0653984748829599</v>
      </c>
      <c r="U1">
        <v>1.0636390568127201</v>
      </c>
      <c r="V1">
        <v>1.0675234721513001</v>
      </c>
      <c r="W1">
        <v>1.0756440978342201</v>
      </c>
      <c r="X1">
        <v>1.08565290067942</v>
      </c>
      <c r="Y1">
        <v>1.0985711960595599</v>
      </c>
      <c r="Z1">
        <v>1.1146834153166201</v>
      </c>
      <c r="AA1">
        <v>1.1344115782190101</v>
      </c>
      <c r="AB1">
        <v>1.15649992237375</v>
      </c>
      <c r="AC1">
        <v>1.18237128425261</v>
      </c>
      <c r="AD1">
        <v>1.2116186091402401</v>
      </c>
      <c r="AE1">
        <v>1.2447948427473001</v>
      </c>
      <c r="AF1">
        <v>1.28312386840818</v>
      </c>
      <c r="AG1">
        <v>1.3257447342027</v>
      </c>
      <c r="AH1">
        <v>1.3737784383661999</v>
      </c>
      <c r="AI1">
        <v>1.4281724851773201</v>
      </c>
      <c r="AJ1">
        <v>1.4902431631024899</v>
      </c>
      <c r="AK1">
        <v>1.55947602569469</v>
      </c>
      <c r="AL1">
        <v>1.63724627052523</v>
      </c>
      <c r="AM1">
        <v>1.7303131101249098</v>
      </c>
      <c r="AN1">
        <v>1.83608502848519</v>
      </c>
      <c r="AO1">
        <v>1.9591153287302099</v>
      </c>
      <c r="AP1">
        <v>2.10411986615973</v>
      </c>
      <c r="AQ1">
        <v>2.2727137946548899</v>
      </c>
      <c r="AR1">
        <v>2.4769199524796801</v>
      </c>
      <c r="AS1">
        <v>2.7196275487269501</v>
      </c>
    </row>
    <row r="2" spans="1:45" x14ac:dyDescent="0.2">
      <c r="A2">
        <v>2.4341398049898499</v>
      </c>
      <c r="B2">
        <v>2.42706261098883</v>
      </c>
      <c r="C2">
        <v>2.3859716832949598</v>
      </c>
      <c r="D2">
        <v>2.3125190080758</v>
      </c>
      <c r="E2">
        <v>2.2155934063905298</v>
      </c>
      <c r="F2">
        <v>2.1084711962147402</v>
      </c>
      <c r="G2">
        <v>1.98828188113058</v>
      </c>
      <c r="H2">
        <v>1.85252593716673</v>
      </c>
      <c r="I2">
        <v>1.70527600225749</v>
      </c>
      <c r="J2">
        <v>1.56783068488397</v>
      </c>
      <c r="K2">
        <v>1.4419534485913399</v>
      </c>
      <c r="L2">
        <v>1.33572509870973</v>
      </c>
      <c r="M2">
        <v>1.2490661749024099</v>
      </c>
      <c r="N2">
        <v>1.1861901550376901</v>
      </c>
      <c r="O2">
        <v>1.14372538710848</v>
      </c>
      <c r="P2">
        <v>1.11368289197327</v>
      </c>
      <c r="Q2">
        <v>1.09279464319308</v>
      </c>
      <c r="R2">
        <v>1.0797648842460501</v>
      </c>
      <c r="S2">
        <v>1.06987913321775</v>
      </c>
      <c r="T2">
        <v>1.06488216918453</v>
      </c>
      <c r="U2">
        <v>1.0631935442410201</v>
      </c>
      <c r="V2">
        <v>1.0670772575673499</v>
      </c>
      <c r="W2">
        <v>1.07524106616499</v>
      </c>
      <c r="X2">
        <v>1.08531629198376</v>
      </c>
      <c r="Y2">
        <v>1.0983140752879701</v>
      </c>
      <c r="Z2">
        <v>1.11441412496378</v>
      </c>
      <c r="AA2">
        <v>1.1342312285830201</v>
      </c>
      <c r="AB2">
        <v>1.15629263603157</v>
      </c>
      <c r="AC2">
        <v>1.18212664032991</v>
      </c>
      <c r="AD2">
        <v>1.21147897946364</v>
      </c>
      <c r="AE2">
        <v>1.2446839161505501</v>
      </c>
      <c r="AF2">
        <v>1.2829477870525299</v>
      </c>
      <c r="AG2">
        <v>1.32556622366593</v>
      </c>
      <c r="AH2">
        <v>1.37369928492923</v>
      </c>
      <c r="AI2">
        <v>1.4280554794649201</v>
      </c>
      <c r="AJ2">
        <v>1.49015181091454</v>
      </c>
      <c r="AK2">
        <v>1.5593898674449</v>
      </c>
      <c r="AL2">
        <v>1.6371448005209199</v>
      </c>
      <c r="AM2">
        <v>1.73023777444189</v>
      </c>
      <c r="AN2">
        <v>1.8359802559471001</v>
      </c>
      <c r="AO2">
        <v>1.95901214910314</v>
      </c>
      <c r="AP2">
        <v>2.1040210589862598</v>
      </c>
      <c r="AQ2">
        <v>2.2726220902902301</v>
      </c>
      <c r="AR2">
        <v>2.4767903146575301</v>
      </c>
      <c r="AS2">
        <v>2.7195671471125</v>
      </c>
    </row>
    <row r="3" spans="1:45" x14ac:dyDescent="0.2">
      <c r="A3">
        <v>2.3654499373883402</v>
      </c>
      <c r="B3">
        <v>2.3530041541080799</v>
      </c>
      <c r="C3">
        <v>2.3253248400467901</v>
      </c>
      <c r="D3">
        <v>2.26319816343397</v>
      </c>
      <c r="E3">
        <v>2.17747948730588</v>
      </c>
      <c r="F3">
        <v>2.0791539981584202</v>
      </c>
      <c r="G3">
        <v>1.96571113252872</v>
      </c>
      <c r="H3">
        <v>1.83563355408102</v>
      </c>
      <c r="I3">
        <v>1.6917990090806601</v>
      </c>
      <c r="J3">
        <v>1.5576807676481601</v>
      </c>
      <c r="K3">
        <v>1.4339108407626699</v>
      </c>
      <c r="L3">
        <v>1.3300799522326301</v>
      </c>
      <c r="M3">
        <v>1.2448979847249499</v>
      </c>
      <c r="N3">
        <v>1.1826302035680001</v>
      </c>
      <c r="O3">
        <v>1.14073338581217</v>
      </c>
      <c r="P3">
        <v>1.11159643261374</v>
      </c>
      <c r="Q3">
        <v>1.0911725890287101</v>
      </c>
      <c r="R3">
        <v>1.0781499873414899</v>
      </c>
      <c r="S3">
        <v>1.0687475036935401</v>
      </c>
      <c r="T3">
        <v>1.06402673855991</v>
      </c>
      <c r="U3">
        <v>1.0622686401560699</v>
      </c>
      <c r="V3">
        <v>1.06641936905076</v>
      </c>
      <c r="W3">
        <v>1.07467296015668</v>
      </c>
      <c r="X3">
        <v>1.08482562009237</v>
      </c>
      <c r="Y3">
        <v>1.0979311771936699</v>
      </c>
      <c r="Z3">
        <v>1.1140793385526599</v>
      </c>
      <c r="AA3">
        <v>1.13388245944064</v>
      </c>
      <c r="AB3">
        <v>1.1559503859154601</v>
      </c>
      <c r="AC3">
        <v>1.1819363750376</v>
      </c>
      <c r="AD3">
        <v>1.2112096969506501</v>
      </c>
      <c r="AE3">
        <v>1.24444368410685</v>
      </c>
      <c r="AF3">
        <v>1.2827495450786299</v>
      </c>
      <c r="AG3">
        <v>1.3253993083061399</v>
      </c>
      <c r="AH3">
        <v>1.3734458583337501</v>
      </c>
      <c r="AI3">
        <v>1.4278570721260599</v>
      </c>
      <c r="AJ3">
        <v>1.48998350723841</v>
      </c>
      <c r="AK3">
        <v>1.55923843480178</v>
      </c>
      <c r="AL3">
        <v>1.6370014501232</v>
      </c>
      <c r="AM3">
        <v>1.7301268810277199</v>
      </c>
      <c r="AN3">
        <v>1.83588224943857</v>
      </c>
      <c r="AO3">
        <v>1.9588550751110301</v>
      </c>
      <c r="AP3">
        <v>2.1038206472909602</v>
      </c>
      <c r="AQ3">
        <v>2.2725132273078299</v>
      </c>
      <c r="AR3">
        <v>2.4766408251499801</v>
      </c>
      <c r="AS3">
        <v>2.7194362104062799</v>
      </c>
    </row>
    <row r="4" spans="1:45" x14ac:dyDescent="0.2">
      <c r="A4">
        <v>2.2592325490458602</v>
      </c>
      <c r="B4">
        <v>2.2640516650382101</v>
      </c>
      <c r="C4">
        <v>2.2507432968919798</v>
      </c>
      <c r="D4">
        <v>2.2020815843844801</v>
      </c>
      <c r="E4">
        <v>2.1283695650969201</v>
      </c>
      <c r="F4">
        <v>2.0399303703134</v>
      </c>
      <c r="G4">
        <v>1.9347381274814199</v>
      </c>
      <c r="H4">
        <v>1.8103990769604001</v>
      </c>
      <c r="I4">
        <v>1.6725291165682798</v>
      </c>
      <c r="J4">
        <v>1.54259516975031</v>
      </c>
      <c r="K4">
        <v>1.42284419199703</v>
      </c>
      <c r="L4">
        <v>1.3213549510826299</v>
      </c>
      <c r="M4">
        <v>1.2383045944165101</v>
      </c>
      <c r="N4">
        <v>1.1779085107076699</v>
      </c>
      <c r="O4">
        <v>1.1369821726949401</v>
      </c>
      <c r="P4">
        <v>1.1084153603639</v>
      </c>
      <c r="Q4">
        <v>1.08860312263071</v>
      </c>
      <c r="R4">
        <v>1.0762885660524999</v>
      </c>
      <c r="S4">
        <v>1.0671963217523499</v>
      </c>
      <c r="T4">
        <v>1.062587221544</v>
      </c>
      <c r="U4">
        <v>1.06114841532797</v>
      </c>
      <c r="V4">
        <v>1.0654787307526901</v>
      </c>
      <c r="W4">
        <v>1.0738479978725399</v>
      </c>
      <c r="X4">
        <v>1.08403875891616</v>
      </c>
      <c r="Y4">
        <v>1.0972754994363501</v>
      </c>
      <c r="Z4">
        <v>1.1135181925543201</v>
      </c>
      <c r="AA4">
        <v>1.13330345887439</v>
      </c>
      <c r="AB4">
        <v>1.15559268850787</v>
      </c>
      <c r="AC4">
        <v>1.1815247434103699</v>
      </c>
      <c r="AD4">
        <v>1.2108421273418899</v>
      </c>
      <c r="AE4">
        <v>1.24410502926559</v>
      </c>
      <c r="AF4">
        <v>1.28240757993821</v>
      </c>
      <c r="AG4">
        <v>1.32506819188032</v>
      </c>
      <c r="AH4">
        <v>1.37319180808621</v>
      </c>
      <c r="AI4">
        <v>1.42763851641198</v>
      </c>
      <c r="AJ4">
        <v>1.4897244671950201</v>
      </c>
      <c r="AK4">
        <v>1.5590740251852</v>
      </c>
      <c r="AL4">
        <v>1.63678728771341</v>
      </c>
      <c r="AM4">
        <v>1.72984996210171</v>
      </c>
      <c r="AN4">
        <v>1.83570245933632</v>
      </c>
      <c r="AO4">
        <v>1.9587039895715299</v>
      </c>
      <c r="AP4">
        <v>2.1036331803310699</v>
      </c>
      <c r="AQ4">
        <v>2.27234176778552</v>
      </c>
      <c r="AR4">
        <v>2.4764994374846401</v>
      </c>
      <c r="AS4">
        <v>2.7192421430017299</v>
      </c>
    </row>
    <row r="5" spans="1:45" x14ac:dyDescent="0.2">
      <c r="A5">
        <v>2.1438338241777499</v>
      </c>
      <c r="B5">
        <v>2.1660527831493801</v>
      </c>
      <c r="C5">
        <v>2.1624878589895702</v>
      </c>
      <c r="D5">
        <v>2.13299311225262</v>
      </c>
      <c r="E5">
        <v>2.07048236960653</v>
      </c>
      <c r="F5">
        <v>1.9931464231702001</v>
      </c>
      <c r="G5">
        <v>1.8966275482297501</v>
      </c>
      <c r="H5">
        <v>1.7798210368221499</v>
      </c>
      <c r="I5">
        <v>1.6478513977022899</v>
      </c>
      <c r="J5">
        <v>1.52342492719749</v>
      </c>
      <c r="K5">
        <v>1.4076768769332</v>
      </c>
      <c r="L5">
        <v>1.30993796172493</v>
      </c>
      <c r="M5">
        <v>1.22969200211496</v>
      </c>
      <c r="N5">
        <v>1.1712331511502501</v>
      </c>
      <c r="O5">
        <v>1.1318624778412401</v>
      </c>
      <c r="P5">
        <v>1.10457563658817</v>
      </c>
      <c r="Q5">
        <v>1.0853622074365801</v>
      </c>
      <c r="R5">
        <v>1.0735643513005599</v>
      </c>
      <c r="S5">
        <v>1.0649638934352499</v>
      </c>
      <c r="T5">
        <v>1.06085926753301</v>
      </c>
      <c r="U5">
        <v>1.0597244607788501</v>
      </c>
      <c r="V5">
        <v>1.06420345727321</v>
      </c>
      <c r="W5">
        <v>1.07279319849459</v>
      </c>
      <c r="X5">
        <v>1.0831786243091901</v>
      </c>
      <c r="Y5">
        <v>1.09649606353063</v>
      </c>
      <c r="Z5">
        <v>1.1127659409820401</v>
      </c>
      <c r="AA5">
        <v>1.1327140640026099</v>
      </c>
      <c r="AB5">
        <v>1.1549806257842299</v>
      </c>
      <c r="AC5">
        <v>1.18097492850084</v>
      </c>
      <c r="AD5">
        <v>1.2103022782573001</v>
      </c>
      <c r="AE5">
        <v>1.2436498457673899</v>
      </c>
      <c r="AF5">
        <v>1.2819953185813899</v>
      </c>
      <c r="AG5">
        <v>1.3247476396514299</v>
      </c>
      <c r="AH5">
        <v>1.37288458156549</v>
      </c>
      <c r="AI5">
        <v>1.4272983381744699</v>
      </c>
      <c r="AJ5">
        <v>1.48942029720517</v>
      </c>
      <c r="AK5">
        <v>1.55870432106614</v>
      </c>
      <c r="AL5">
        <v>1.6364957422331199</v>
      </c>
      <c r="AM5">
        <v>1.7296062793732401</v>
      </c>
      <c r="AN5">
        <v>1.8354345662637499</v>
      </c>
      <c r="AO5">
        <v>1.95844054223919</v>
      </c>
      <c r="AP5">
        <v>2.1033915244706098</v>
      </c>
      <c r="AQ5">
        <v>2.27207070994992</v>
      </c>
      <c r="AR5">
        <v>2.47623564793115</v>
      </c>
      <c r="AS5">
        <v>2.7189936889068198</v>
      </c>
    </row>
    <row r="6" spans="1:45" x14ac:dyDescent="0.2">
      <c r="A6">
        <v>2.02886808279256</v>
      </c>
      <c r="B6">
        <v>2.0647164975322698</v>
      </c>
      <c r="C6">
        <v>2.07718184671779</v>
      </c>
      <c r="D6">
        <v>2.0519663380754301</v>
      </c>
      <c r="E6">
        <v>2.0058653962962998</v>
      </c>
      <c r="F6">
        <v>1.9401483297411999</v>
      </c>
      <c r="G6">
        <v>1.85364443057186</v>
      </c>
      <c r="H6">
        <v>1.7451017737607901</v>
      </c>
      <c r="I6">
        <v>1.6201565941521099</v>
      </c>
      <c r="J6">
        <v>1.5014412432093101</v>
      </c>
      <c r="K6">
        <v>1.39033637614536</v>
      </c>
      <c r="L6">
        <v>1.29634970214714</v>
      </c>
      <c r="M6">
        <v>1.2188825145205999</v>
      </c>
      <c r="N6">
        <v>1.1626767949911501</v>
      </c>
      <c r="O6">
        <v>1.12529630028673</v>
      </c>
      <c r="P6">
        <v>1.0994893555296199</v>
      </c>
      <c r="Q6">
        <v>1.0815267767782</v>
      </c>
      <c r="R6">
        <v>1.07040905194503</v>
      </c>
      <c r="S6">
        <v>1.06237538093562</v>
      </c>
      <c r="T6">
        <v>1.05862223998956</v>
      </c>
      <c r="U6">
        <v>1.0578437923860899</v>
      </c>
      <c r="V6">
        <v>1.06266245146173</v>
      </c>
      <c r="W6">
        <v>1.0715093913264699</v>
      </c>
      <c r="X6">
        <v>1.0819534631244201</v>
      </c>
      <c r="Y6">
        <v>1.0953804040241</v>
      </c>
      <c r="Z6">
        <v>1.1118549430784801</v>
      </c>
      <c r="AA6">
        <v>1.13191689621737</v>
      </c>
      <c r="AB6">
        <v>1.1542707714732101</v>
      </c>
      <c r="AC6">
        <v>1.1803113192280099</v>
      </c>
      <c r="AD6">
        <v>1.2098186402267099</v>
      </c>
      <c r="AE6">
        <v>1.2431251054069501</v>
      </c>
      <c r="AF6">
        <v>1.2814925980812</v>
      </c>
      <c r="AG6">
        <v>1.3242597780349801</v>
      </c>
      <c r="AH6">
        <v>1.3724259415926099</v>
      </c>
      <c r="AI6">
        <v>1.4268533932915499</v>
      </c>
      <c r="AJ6">
        <v>1.4891091982907001</v>
      </c>
      <c r="AK6">
        <v>1.5583512097095999</v>
      </c>
      <c r="AL6">
        <v>1.6361635485617101</v>
      </c>
      <c r="AM6">
        <v>1.72926148003632</v>
      </c>
      <c r="AN6">
        <v>1.83509010070746</v>
      </c>
      <c r="AO6">
        <v>1.95815179581795</v>
      </c>
      <c r="AP6">
        <v>2.1031309973008598</v>
      </c>
      <c r="AQ6">
        <v>2.2717680596510399</v>
      </c>
      <c r="AR6">
        <v>2.4759884599480801</v>
      </c>
      <c r="AS6">
        <v>2.7187104528366199</v>
      </c>
    </row>
    <row r="7" spans="1:45" x14ac:dyDescent="0.2">
      <c r="A7">
        <v>1.9216463563263499</v>
      </c>
      <c r="B7">
        <v>1.9661843089533599</v>
      </c>
      <c r="C7">
        <v>1.98928573120811</v>
      </c>
      <c r="D7">
        <v>1.97170915203342</v>
      </c>
      <c r="E7">
        <v>1.93609013192573</v>
      </c>
      <c r="F7">
        <v>1.8823374413746299</v>
      </c>
      <c r="G7">
        <v>1.8068886745477601</v>
      </c>
      <c r="H7">
        <v>1.70738258530938</v>
      </c>
      <c r="I7">
        <v>1.59014846284276</v>
      </c>
      <c r="J7">
        <v>1.4775539256427699</v>
      </c>
      <c r="K7">
        <v>1.3715043242504299</v>
      </c>
      <c r="L7">
        <v>1.2815048044420201</v>
      </c>
      <c r="M7">
        <v>1.2071747699286499</v>
      </c>
      <c r="N7">
        <v>1.1533614612176499</v>
      </c>
      <c r="O7">
        <v>1.1178567562894399</v>
      </c>
      <c r="P7">
        <v>1.0934812982912601</v>
      </c>
      <c r="Q7">
        <v>1.07663646452271</v>
      </c>
      <c r="R7">
        <v>1.0665521531181601</v>
      </c>
      <c r="S7">
        <v>1.0592315108049299</v>
      </c>
      <c r="T7">
        <v>1.05601444884726</v>
      </c>
      <c r="U7">
        <v>1.05563399985801</v>
      </c>
      <c r="V7">
        <v>1.0608530984804001</v>
      </c>
      <c r="W7">
        <v>1.0698590355414199</v>
      </c>
      <c r="X7">
        <v>1.08061005984578</v>
      </c>
      <c r="Y7">
        <v>1.09423106084957</v>
      </c>
      <c r="Z7">
        <v>1.11079307608496</v>
      </c>
      <c r="AA7">
        <v>1.1309817753807101</v>
      </c>
      <c r="AB7">
        <v>1.15340908380944</v>
      </c>
      <c r="AC7">
        <v>1.1795613562904801</v>
      </c>
      <c r="AD7">
        <v>1.20907160171061</v>
      </c>
      <c r="AE7">
        <v>1.2424690570766901</v>
      </c>
      <c r="AF7">
        <v>1.2809088009880401</v>
      </c>
      <c r="AG7">
        <v>1.3237136899606501</v>
      </c>
      <c r="AH7">
        <v>1.37192842972897</v>
      </c>
      <c r="AI7">
        <v>1.4263754663845201</v>
      </c>
      <c r="AJ7">
        <v>1.48862497280255</v>
      </c>
      <c r="AK7">
        <v>1.5579469474966099</v>
      </c>
      <c r="AL7">
        <v>1.63577148481943</v>
      </c>
      <c r="AM7">
        <v>1.7289023353442901</v>
      </c>
      <c r="AN7">
        <v>1.83470254341582</v>
      </c>
      <c r="AO7">
        <v>1.95776492568612</v>
      </c>
      <c r="AP7">
        <v>2.1027816873010599</v>
      </c>
      <c r="AQ7">
        <v>2.2714322881641502</v>
      </c>
      <c r="AR7">
        <v>2.4755999538905602</v>
      </c>
      <c r="AS7">
        <v>2.7183404121466599</v>
      </c>
    </row>
    <row r="8" spans="1:45" x14ac:dyDescent="0.2">
      <c r="A8">
        <v>1.8197170626674</v>
      </c>
      <c r="B8">
        <v>1.8661387317260201</v>
      </c>
      <c r="C8">
        <v>1.89571231930984</v>
      </c>
      <c r="D8">
        <v>1.8911105488973101</v>
      </c>
      <c r="E8">
        <v>1.8611847298108</v>
      </c>
      <c r="F8">
        <v>1.82175178540588</v>
      </c>
      <c r="G8">
        <v>1.75726980471375</v>
      </c>
      <c r="H8">
        <v>1.66747675376131</v>
      </c>
      <c r="I8">
        <v>1.55846652412688</v>
      </c>
      <c r="J8">
        <v>1.4525376018899501</v>
      </c>
      <c r="K8">
        <v>1.3516029647460099</v>
      </c>
      <c r="L8">
        <v>1.2657079716578199</v>
      </c>
      <c r="M8">
        <v>1.1946138066787599</v>
      </c>
      <c r="N8">
        <v>1.1433981865079299</v>
      </c>
      <c r="O8">
        <v>1.10976327900787</v>
      </c>
      <c r="P8">
        <v>1.0868521306685399</v>
      </c>
      <c r="Q8">
        <v>1.0711894779939</v>
      </c>
      <c r="R8">
        <v>1.0621193813787599</v>
      </c>
      <c r="S8">
        <v>1.0555134557872199</v>
      </c>
      <c r="T8">
        <v>1.0529369934505199</v>
      </c>
      <c r="U8">
        <v>1.0531393370692501</v>
      </c>
      <c r="V8">
        <v>1.05868584872634</v>
      </c>
      <c r="W8">
        <v>1.06798572892453</v>
      </c>
      <c r="X8">
        <v>1.07900872692182</v>
      </c>
      <c r="Y8">
        <v>1.09281242558698</v>
      </c>
      <c r="Z8">
        <v>1.1095680180587499</v>
      </c>
      <c r="AA8">
        <v>1.1298922283366599</v>
      </c>
      <c r="AB8">
        <v>1.1523832749529299</v>
      </c>
      <c r="AC8">
        <v>1.17867355707604</v>
      </c>
      <c r="AD8">
        <v>1.2082715244386399</v>
      </c>
      <c r="AE8">
        <v>1.2417157860853101</v>
      </c>
      <c r="AF8">
        <v>1.28023628558143</v>
      </c>
      <c r="AG8">
        <v>1.32308876126825</v>
      </c>
      <c r="AH8">
        <v>1.3713368135702999</v>
      </c>
      <c r="AI8">
        <v>1.42583985198389</v>
      </c>
      <c r="AJ8">
        <v>1.4880559406021401</v>
      </c>
      <c r="AK8">
        <v>1.55744428497895</v>
      </c>
      <c r="AL8">
        <v>1.6352718378497602</v>
      </c>
      <c r="AM8">
        <v>1.72842508242953</v>
      </c>
      <c r="AN8">
        <v>1.83432637010099</v>
      </c>
      <c r="AO8">
        <v>1.9573423396162402</v>
      </c>
      <c r="AP8">
        <v>2.1023417310186101</v>
      </c>
      <c r="AQ8">
        <v>2.2710409170789201</v>
      </c>
      <c r="AR8">
        <v>2.4752188017585302</v>
      </c>
      <c r="AS8">
        <v>2.7179794397583299</v>
      </c>
    </row>
    <row r="9" spans="1:45" x14ac:dyDescent="0.2">
      <c r="A9">
        <v>1.7170542184234101</v>
      </c>
      <c r="B9">
        <v>1.76537352042423</v>
      </c>
      <c r="C9">
        <v>1.8023484527995999</v>
      </c>
      <c r="D9">
        <v>1.80964827834235</v>
      </c>
      <c r="E9">
        <v>1.79116969943247</v>
      </c>
      <c r="F9">
        <v>1.7571656765941901</v>
      </c>
      <c r="G9">
        <v>1.7059364822958001</v>
      </c>
      <c r="H9">
        <v>1.6260523357036401</v>
      </c>
      <c r="I9">
        <v>1.52558441002555</v>
      </c>
      <c r="J9">
        <v>1.42652978153382</v>
      </c>
      <c r="K9">
        <v>1.33126851138223</v>
      </c>
      <c r="L9">
        <v>1.2495661883195899</v>
      </c>
      <c r="M9">
        <v>1.18178194805498</v>
      </c>
      <c r="N9">
        <v>1.13307055799109</v>
      </c>
      <c r="O9">
        <v>1.1013413097626801</v>
      </c>
      <c r="P9">
        <v>1.0799640774492301</v>
      </c>
      <c r="Q9">
        <v>1.0654636481733599</v>
      </c>
      <c r="R9">
        <v>1.05730821576504</v>
      </c>
      <c r="S9">
        <v>1.0514846275843901</v>
      </c>
      <c r="T9">
        <v>1.0495822912363599</v>
      </c>
      <c r="U9">
        <v>1.0502100522748901</v>
      </c>
      <c r="V9">
        <v>1.0562518647311501</v>
      </c>
      <c r="W9">
        <v>1.0659178364489299</v>
      </c>
      <c r="X9">
        <v>1.0771718155218399</v>
      </c>
      <c r="Y9">
        <v>1.0912675812664001</v>
      </c>
      <c r="Z9">
        <v>1.1081995411735599</v>
      </c>
      <c r="AA9">
        <v>1.12861623399626</v>
      </c>
      <c r="AB9">
        <v>1.15125437383562</v>
      </c>
      <c r="AC9">
        <v>1.1777019070467201</v>
      </c>
      <c r="AD9">
        <v>1.2073466621667299</v>
      </c>
      <c r="AE9">
        <v>1.24086215669726</v>
      </c>
      <c r="AF9">
        <v>1.2795043642147199</v>
      </c>
      <c r="AG9">
        <v>1.3223599210677399</v>
      </c>
      <c r="AH9">
        <v>1.3706231768683901</v>
      </c>
      <c r="AI9">
        <v>1.4252058701900001</v>
      </c>
      <c r="AJ9">
        <v>1.4874975520776799</v>
      </c>
      <c r="AK9">
        <v>1.5569149819499599</v>
      </c>
      <c r="AL9">
        <v>1.6347023440816599</v>
      </c>
      <c r="AM9">
        <v>1.7279123071173199</v>
      </c>
      <c r="AN9">
        <v>1.83377049242499</v>
      </c>
      <c r="AO9">
        <v>1.9568381939302399</v>
      </c>
      <c r="AP9">
        <v>2.1018802705394801</v>
      </c>
      <c r="AQ9">
        <v>2.27058220468553</v>
      </c>
      <c r="AR9">
        <v>2.4747837431510602</v>
      </c>
      <c r="AS9">
        <v>2.7175121421970201</v>
      </c>
    </row>
    <row r="10" spans="1:45" x14ac:dyDescent="0.2">
      <c r="A10">
        <v>1.6183612641246898</v>
      </c>
      <c r="B10">
        <v>1.6683009312186199</v>
      </c>
      <c r="C10">
        <v>1.71101789050913</v>
      </c>
      <c r="D10">
        <v>1.7278966075484901</v>
      </c>
      <c r="E10">
        <v>1.7213746510835799</v>
      </c>
      <c r="F10">
        <v>1.6976514218769498</v>
      </c>
      <c r="G10">
        <v>1.6509044048663899</v>
      </c>
      <c r="H10">
        <v>1.58397126705014</v>
      </c>
      <c r="I10">
        <v>1.49231935748858</v>
      </c>
      <c r="J10">
        <v>1.40028918123609</v>
      </c>
      <c r="K10">
        <v>1.3105645789042</v>
      </c>
      <c r="L10">
        <v>1.23321582748166</v>
      </c>
      <c r="M10">
        <v>1.16870616418424</v>
      </c>
      <c r="N10">
        <v>1.12258395939467</v>
      </c>
      <c r="O10">
        <v>1.0928917570713701</v>
      </c>
      <c r="P10">
        <v>1.0728395598434899</v>
      </c>
      <c r="Q10">
        <v>1.0595094815527299</v>
      </c>
      <c r="R10">
        <v>1.0522738968455201</v>
      </c>
      <c r="S10">
        <v>1.0472483951637599</v>
      </c>
      <c r="T10">
        <v>1.0459370983052401</v>
      </c>
      <c r="U10">
        <v>1.0471251200895</v>
      </c>
      <c r="V10">
        <v>1.0535524164767101</v>
      </c>
      <c r="W10">
        <v>1.0635627979761699</v>
      </c>
      <c r="X10">
        <v>1.07516754884341</v>
      </c>
      <c r="Y10">
        <v>1.0894254959615299</v>
      </c>
      <c r="Z10">
        <v>1.10657018488753</v>
      </c>
      <c r="AA10">
        <v>1.12721531258103</v>
      </c>
      <c r="AB10">
        <v>1.15002872681357</v>
      </c>
      <c r="AC10">
        <v>1.1764937310671899</v>
      </c>
      <c r="AD10">
        <v>1.20627656706355</v>
      </c>
      <c r="AE10">
        <v>1.2399064549519201</v>
      </c>
      <c r="AF10">
        <v>1.2785683312207001</v>
      </c>
      <c r="AG10">
        <v>1.3215224418478699</v>
      </c>
      <c r="AH10">
        <v>1.36984835194664</v>
      </c>
      <c r="AI10">
        <v>1.4244991961673901</v>
      </c>
      <c r="AJ10">
        <v>1.48681750074108</v>
      </c>
      <c r="AK10">
        <v>1.5562725525829899</v>
      </c>
      <c r="AL10">
        <v>1.63415744619662</v>
      </c>
      <c r="AM10">
        <v>1.7273596792247798</v>
      </c>
      <c r="AN10">
        <v>1.8332325533990601</v>
      </c>
      <c r="AO10">
        <v>1.95631323479232</v>
      </c>
      <c r="AP10">
        <v>2.1013756266156398</v>
      </c>
      <c r="AQ10">
        <v>2.27006910699291</v>
      </c>
      <c r="AR10">
        <v>2.4742730590244499</v>
      </c>
      <c r="AS10">
        <v>2.7170340222651301</v>
      </c>
    </row>
    <row r="11" spans="1:45" x14ac:dyDescent="0.2">
      <c r="A11">
        <v>1.5254145141345199</v>
      </c>
      <c r="B11">
        <v>1.57511470355912</v>
      </c>
      <c r="C11">
        <v>1.6218494824990599</v>
      </c>
      <c r="D11">
        <v>1.6486359648895901</v>
      </c>
      <c r="E11">
        <v>1.65274627159537</v>
      </c>
      <c r="F11">
        <v>1.6387396842420499</v>
      </c>
      <c r="G11">
        <v>1.60044603976504</v>
      </c>
      <c r="H11">
        <v>1.5416598031765099</v>
      </c>
      <c r="I11">
        <v>1.4588789098962101</v>
      </c>
      <c r="J11">
        <v>1.3739331665299899</v>
      </c>
      <c r="K11">
        <v>1.28984209985416</v>
      </c>
      <c r="L11">
        <v>1.2168936185964001</v>
      </c>
      <c r="M11">
        <v>1.1557433758389499</v>
      </c>
      <c r="N11">
        <v>1.1120620610937</v>
      </c>
      <c r="O11">
        <v>1.0842306546676399</v>
      </c>
      <c r="P11">
        <v>1.06565699005323</v>
      </c>
      <c r="Q11">
        <v>1.05346113008153</v>
      </c>
      <c r="R11">
        <v>1.04702654632456</v>
      </c>
      <c r="S11">
        <v>1.04276605001527</v>
      </c>
      <c r="T11">
        <v>1.0421013058832</v>
      </c>
      <c r="U11">
        <v>1.0437988308403601</v>
      </c>
      <c r="V11">
        <v>1.05065327548659</v>
      </c>
      <c r="W11">
        <v>1.0610111605350001</v>
      </c>
      <c r="X11">
        <v>1.07292336524877</v>
      </c>
      <c r="Y11">
        <v>1.0874381736237999</v>
      </c>
      <c r="Z11">
        <v>1.1048253928435301</v>
      </c>
      <c r="AA11">
        <v>1.12562482847018</v>
      </c>
      <c r="AB11">
        <v>1.14864254237469</v>
      </c>
      <c r="AC11">
        <v>1.17524618914799</v>
      </c>
      <c r="AD11">
        <v>1.2051169413990799</v>
      </c>
      <c r="AE11">
        <v>1.23886230710642</v>
      </c>
      <c r="AF11">
        <v>1.27760553687931</v>
      </c>
      <c r="AG11">
        <v>1.32062809937017</v>
      </c>
      <c r="AH11">
        <v>1.36902805908465</v>
      </c>
      <c r="AI11">
        <v>1.4236830495731301</v>
      </c>
      <c r="AJ11">
        <v>1.4860198866163901</v>
      </c>
      <c r="AK11">
        <v>1.55553571638286</v>
      </c>
      <c r="AL11">
        <v>1.6334634523034</v>
      </c>
      <c r="AM11">
        <v>1.7266865009264101</v>
      </c>
      <c r="AN11">
        <v>1.8326313157265699</v>
      </c>
      <c r="AO11">
        <v>1.95574289046507</v>
      </c>
      <c r="AP11">
        <v>2.1007891399174601</v>
      </c>
      <c r="AQ11">
        <v>2.2695026804338498</v>
      </c>
      <c r="AR11">
        <v>2.4737420385726598</v>
      </c>
      <c r="AS11">
        <v>2.71649062278177</v>
      </c>
    </row>
    <row r="12" spans="1:45" x14ac:dyDescent="0.2">
      <c r="A12">
        <v>1.43708542496063</v>
      </c>
      <c r="B12">
        <v>1.48745228906719</v>
      </c>
      <c r="C12">
        <v>1.5382999763953</v>
      </c>
      <c r="D12">
        <v>1.57282573888615</v>
      </c>
      <c r="E12">
        <v>1.5847682640362999</v>
      </c>
      <c r="F12">
        <v>1.5804778583896999</v>
      </c>
      <c r="G12">
        <v>1.5522086249315099</v>
      </c>
      <c r="H12">
        <v>1.4983772105837199</v>
      </c>
      <c r="I12">
        <v>1.4258971192344501</v>
      </c>
      <c r="J12">
        <v>1.34786301538412</v>
      </c>
      <c r="K12">
        <v>1.2692489123199</v>
      </c>
      <c r="L12">
        <v>1.2005838339564801</v>
      </c>
      <c r="M12">
        <v>1.14267328953397</v>
      </c>
      <c r="N12">
        <v>1.1015144890838999</v>
      </c>
      <c r="O12">
        <v>1.0754935094256599</v>
      </c>
      <c r="P12">
        <v>1.0583750140724499</v>
      </c>
      <c r="Q12">
        <v>1.0472682916862599</v>
      </c>
      <c r="R12">
        <v>1.04172224775603</v>
      </c>
      <c r="S12">
        <v>1.0381754355656401</v>
      </c>
      <c r="T12">
        <v>1.038119803144</v>
      </c>
      <c r="U12">
        <v>1.04031023701851</v>
      </c>
      <c r="V12">
        <v>1.0475757041730001</v>
      </c>
      <c r="W12">
        <v>1.05833616342883</v>
      </c>
      <c r="X12">
        <v>1.07051432888951</v>
      </c>
      <c r="Y12">
        <v>1.08533059177917</v>
      </c>
      <c r="Z12">
        <v>1.10292597323571</v>
      </c>
      <c r="AA12">
        <v>1.1238938358506201</v>
      </c>
      <c r="AB12">
        <v>1.1471061871108701</v>
      </c>
      <c r="AC12">
        <v>1.17381955511822</v>
      </c>
      <c r="AD12">
        <v>1.2038281626107201</v>
      </c>
      <c r="AE12">
        <v>1.2376842538694901</v>
      </c>
      <c r="AF12">
        <v>1.27650382234511</v>
      </c>
      <c r="AG12">
        <v>1.31960453842935</v>
      </c>
      <c r="AH12">
        <v>1.36809317762896</v>
      </c>
      <c r="AI12">
        <v>1.42282537331173</v>
      </c>
      <c r="AJ12">
        <v>1.48522820199369</v>
      </c>
      <c r="AK12">
        <v>1.5547559822055201</v>
      </c>
      <c r="AL12">
        <v>1.63272597769006</v>
      </c>
      <c r="AM12">
        <v>1.72598381776465</v>
      </c>
      <c r="AN12">
        <v>1.8319617675659901</v>
      </c>
      <c r="AO12">
        <v>1.9551040699337001</v>
      </c>
      <c r="AP12">
        <v>2.10009931151665</v>
      </c>
      <c r="AQ12">
        <v>2.26885548308119</v>
      </c>
      <c r="AR12">
        <v>2.4730999424758098</v>
      </c>
      <c r="AS12">
        <v>2.7159053096974701</v>
      </c>
    </row>
    <row r="13" spans="1:45" x14ac:dyDescent="0.2">
      <c r="A13">
        <v>1.35664363620866</v>
      </c>
      <c r="B13">
        <v>1.4067363626610301</v>
      </c>
      <c r="C13">
        <v>1.45871412450328</v>
      </c>
      <c r="D13">
        <v>1.4982571058662399</v>
      </c>
      <c r="E13">
        <v>1.51892864065282</v>
      </c>
      <c r="F13">
        <v>1.52340304920967</v>
      </c>
      <c r="G13">
        <v>1.5041490204930898</v>
      </c>
      <c r="H13">
        <v>1.45951120936332</v>
      </c>
      <c r="I13">
        <v>1.39178028826488</v>
      </c>
      <c r="J13">
        <v>1.32200324778791</v>
      </c>
      <c r="K13">
        <v>1.2490132194649299</v>
      </c>
      <c r="L13">
        <v>1.1844149440306999</v>
      </c>
      <c r="M13">
        <v>1.1298486164705599</v>
      </c>
      <c r="N13">
        <v>1.09103551449157</v>
      </c>
      <c r="O13">
        <v>1.06671418654207</v>
      </c>
      <c r="P13">
        <v>1.0509160400697599</v>
      </c>
      <c r="Q13">
        <v>1.0409314157221301</v>
      </c>
      <c r="R13">
        <v>1.0362441941570799</v>
      </c>
      <c r="S13">
        <v>1.0333767938176199</v>
      </c>
      <c r="T13">
        <v>1.03393555168405</v>
      </c>
      <c r="U13">
        <v>1.0366547249249201</v>
      </c>
      <c r="V13">
        <v>1.0443161407993999</v>
      </c>
      <c r="W13">
        <v>1.05546897137009</v>
      </c>
      <c r="X13">
        <v>1.0679703149069</v>
      </c>
      <c r="Y13">
        <v>1.0830219932599301</v>
      </c>
      <c r="Z13">
        <v>1.10088096252868</v>
      </c>
      <c r="AA13">
        <v>1.12208840362532</v>
      </c>
      <c r="AB13">
        <v>1.14538247167125</v>
      </c>
      <c r="AC13">
        <v>1.1722847817145601</v>
      </c>
      <c r="AD13">
        <v>1.20244092363582</v>
      </c>
      <c r="AE13">
        <v>1.2364403243145201</v>
      </c>
      <c r="AF13">
        <v>1.2753223144391099</v>
      </c>
      <c r="AG13">
        <v>1.31852893355933</v>
      </c>
      <c r="AH13">
        <v>1.3670922090915201</v>
      </c>
      <c r="AI13">
        <v>1.4218903523264199</v>
      </c>
      <c r="AJ13">
        <v>1.48434998605279</v>
      </c>
      <c r="AK13">
        <v>1.5539021445457499</v>
      </c>
      <c r="AL13">
        <v>1.6319035504194401</v>
      </c>
      <c r="AM13">
        <v>1.72517141559465</v>
      </c>
      <c r="AN13">
        <v>1.83122760472336</v>
      </c>
      <c r="AO13">
        <v>1.9543854831149199</v>
      </c>
      <c r="AP13">
        <v>2.0994602721681401</v>
      </c>
      <c r="AQ13">
        <v>2.2681767579280598</v>
      </c>
      <c r="AR13">
        <v>2.4724859082320498</v>
      </c>
      <c r="AS13">
        <v>2.71517535895839</v>
      </c>
    </row>
    <row r="14" spans="1:45" x14ac:dyDescent="0.2">
      <c r="A14">
        <v>1.2806241620496099</v>
      </c>
      <c r="B14">
        <v>1.3296275623490401</v>
      </c>
      <c r="C14">
        <v>1.3837798119821301</v>
      </c>
      <c r="D14">
        <v>1.4277382211444001</v>
      </c>
      <c r="E14">
        <v>1.45516814337375</v>
      </c>
      <c r="F14">
        <v>1.4679491675093601</v>
      </c>
      <c r="G14">
        <v>1.45741377776398</v>
      </c>
      <c r="H14">
        <v>1.4216534808878001</v>
      </c>
      <c r="I14">
        <v>1.36128610939829</v>
      </c>
      <c r="J14">
        <v>1.29677259874202</v>
      </c>
      <c r="K14">
        <v>1.2291144074510501</v>
      </c>
      <c r="L14">
        <v>1.16866805132314</v>
      </c>
      <c r="M14">
        <v>1.1170502343290101</v>
      </c>
      <c r="N14">
        <v>1.0804609646777601</v>
      </c>
      <c r="O14">
        <v>1.0579231884239999</v>
      </c>
      <c r="P14">
        <v>1.04330848427913</v>
      </c>
      <c r="Q14">
        <v>1.0343595716673299</v>
      </c>
      <c r="R14">
        <v>1.0305232452105699</v>
      </c>
      <c r="S14">
        <v>1.0284900058505999</v>
      </c>
      <c r="T14">
        <v>1.02958271372719</v>
      </c>
      <c r="U14">
        <v>1.03290341958325</v>
      </c>
      <c r="V14">
        <v>1.0409495988719499</v>
      </c>
      <c r="W14">
        <v>1.05243074714731</v>
      </c>
      <c r="X14">
        <v>1.0652437881086501</v>
      </c>
      <c r="Y14">
        <v>1.0806581428578901</v>
      </c>
      <c r="Z14">
        <v>1.0986536914659599</v>
      </c>
      <c r="AA14">
        <v>1.12008413168979</v>
      </c>
      <c r="AB14">
        <v>1.1435889273342501</v>
      </c>
      <c r="AC14">
        <v>1.1705974780955699</v>
      </c>
      <c r="AD14">
        <v>1.2009595486301901</v>
      </c>
      <c r="AE14">
        <v>1.2350095305912701</v>
      </c>
      <c r="AF14">
        <v>1.27400546820714</v>
      </c>
      <c r="AG14">
        <v>1.31733889526896</v>
      </c>
      <c r="AH14">
        <v>1.3659492275165599</v>
      </c>
      <c r="AI14">
        <v>1.4208661575382999</v>
      </c>
      <c r="AJ14">
        <v>1.4833686774450501</v>
      </c>
      <c r="AK14">
        <v>1.5529971267310501</v>
      </c>
      <c r="AL14">
        <v>1.6309950966231801</v>
      </c>
      <c r="AM14">
        <v>1.7243330719310199</v>
      </c>
      <c r="AN14">
        <v>1.8303806597843599</v>
      </c>
      <c r="AO14">
        <v>1.9535791355700098</v>
      </c>
      <c r="AP14">
        <v>2.0987336217569599</v>
      </c>
      <c r="AQ14">
        <v>2.2674578923883102</v>
      </c>
      <c r="AR14">
        <v>2.47170515698518</v>
      </c>
      <c r="AS14">
        <v>2.71451580499697</v>
      </c>
    </row>
    <row r="15" spans="1:45" x14ac:dyDescent="0.2">
      <c r="A15">
        <v>1.21036925703471</v>
      </c>
      <c r="B15">
        <v>1.2583826599391701</v>
      </c>
      <c r="C15">
        <v>1.3133465413307199</v>
      </c>
      <c r="D15">
        <v>1.36086181299286</v>
      </c>
      <c r="E15">
        <v>1.3946461298638999</v>
      </c>
      <c r="F15">
        <v>1.41430736185128</v>
      </c>
      <c r="G15">
        <v>1.4117402506442001</v>
      </c>
      <c r="H15">
        <v>1.38443566753757</v>
      </c>
      <c r="I15">
        <v>1.33193233632186</v>
      </c>
      <c r="J15">
        <v>1.2714815819304</v>
      </c>
      <c r="K15">
        <v>1.2095969611239399</v>
      </c>
      <c r="L15">
        <v>1.1531116278662199</v>
      </c>
      <c r="M15">
        <v>1.1045028938744801</v>
      </c>
      <c r="N15">
        <v>1.0700089465718701</v>
      </c>
      <c r="O15">
        <v>1.04907187893721</v>
      </c>
      <c r="P15">
        <v>1.0357043782423201</v>
      </c>
      <c r="Q15">
        <v>1.02775079227799</v>
      </c>
      <c r="R15">
        <v>1.0247150903749001</v>
      </c>
      <c r="S15">
        <v>1.02335407067606</v>
      </c>
      <c r="T15">
        <v>1.0250376032023301</v>
      </c>
      <c r="U15">
        <v>1.02887642216715</v>
      </c>
      <c r="V15">
        <v>1.03743222078888</v>
      </c>
      <c r="W15">
        <v>1.0492280190413199</v>
      </c>
      <c r="X15">
        <v>1.06236691913284</v>
      </c>
      <c r="Y15">
        <v>1.0780499680382001</v>
      </c>
      <c r="Z15">
        <v>1.0962872370553101</v>
      </c>
      <c r="AA15">
        <v>1.1179350274012601</v>
      </c>
      <c r="AB15">
        <v>1.1416134901839601</v>
      </c>
      <c r="AC15">
        <v>1.1688939690996001</v>
      </c>
      <c r="AD15">
        <v>1.19928617542191</v>
      </c>
      <c r="AE15">
        <v>1.2335421352665201</v>
      </c>
      <c r="AF15">
        <v>1.2726591735000499</v>
      </c>
      <c r="AG15">
        <v>1.31606228784324</v>
      </c>
      <c r="AH15">
        <v>1.36475939160722</v>
      </c>
      <c r="AI15">
        <v>1.41973153188123</v>
      </c>
      <c r="AJ15">
        <v>1.4822800004214001</v>
      </c>
      <c r="AK15">
        <v>1.55197718477595</v>
      </c>
      <c r="AL15">
        <v>1.6300820086908501</v>
      </c>
      <c r="AM15">
        <v>1.7234946814355701</v>
      </c>
      <c r="AN15">
        <v>1.8296032202284001</v>
      </c>
      <c r="AO15">
        <v>1.9526980885187299</v>
      </c>
      <c r="AP15">
        <v>2.0979410221433601</v>
      </c>
      <c r="AQ15">
        <v>2.26671805624283</v>
      </c>
      <c r="AR15">
        <v>2.47091047455655</v>
      </c>
      <c r="AS15">
        <v>2.7137475512639098</v>
      </c>
    </row>
    <row r="16" spans="1:45" x14ac:dyDescent="0.2">
      <c r="A16">
        <v>1.14566313622674</v>
      </c>
      <c r="B16">
        <v>1.19208718944616</v>
      </c>
      <c r="C16">
        <v>1.24765108533668</v>
      </c>
      <c r="D16">
        <v>1.29839818355337</v>
      </c>
      <c r="E16">
        <v>1.33688866274041</v>
      </c>
      <c r="F16">
        <v>1.36257557278713</v>
      </c>
      <c r="G16">
        <v>1.36729023663243</v>
      </c>
      <c r="H16">
        <v>1.34807162343542</v>
      </c>
      <c r="I16">
        <v>1.30333406453589</v>
      </c>
      <c r="J16">
        <v>1.2487685655001699</v>
      </c>
      <c r="K16">
        <v>1.19004283466316</v>
      </c>
      <c r="L16">
        <v>1.13785111313358</v>
      </c>
      <c r="M16">
        <v>1.0921497337575901</v>
      </c>
      <c r="N16">
        <v>1.0596707175601301</v>
      </c>
      <c r="O16">
        <v>1.0401528474205699</v>
      </c>
      <c r="P16">
        <v>1</v>
      </c>
      <c r="Q16">
        <v>1.0209096583644099</v>
      </c>
      <c r="R16">
        <v>1.01869016416818</v>
      </c>
      <c r="S16">
        <v>1.0180417094116501</v>
      </c>
      <c r="T16">
        <v>1.0203486775570001</v>
      </c>
      <c r="U16">
        <v>1.02472895633656</v>
      </c>
      <c r="V16">
        <v>1.0336885287075901</v>
      </c>
      <c r="W16">
        <v>1.0459606367947401</v>
      </c>
      <c r="X16">
        <v>1.0593600160229799</v>
      </c>
      <c r="Y16">
        <v>1.0753309891830101</v>
      </c>
      <c r="Z16">
        <v>1.09391377923475</v>
      </c>
      <c r="AA16">
        <v>1.1157364063135999</v>
      </c>
      <c r="AB16">
        <v>1.1396072238408599</v>
      </c>
      <c r="AC16">
        <v>1.1670165364191301</v>
      </c>
      <c r="AD16">
        <v>1.19759957561167</v>
      </c>
      <c r="AE16">
        <v>1.23194683107884</v>
      </c>
      <c r="AF16">
        <v>1.2711674835026399</v>
      </c>
      <c r="AG16">
        <v>1.31470783003964</v>
      </c>
      <c r="AH16">
        <v>1.36347176489509</v>
      </c>
      <c r="AI16">
        <v>1.4184948598667</v>
      </c>
      <c r="AJ16">
        <v>1.4811661558048801</v>
      </c>
      <c r="AK16">
        <v>1.55089836750119</v>
      </c>
      <c r="AL16">
        <v>1.6290980523446899</v>
      </c>
      <c r="AM16">
        <v>1.7225173965052001</v>
      </c>
      <c r="AN16">
        <v>1.82864043589968</v>
      </c>
      <c r="AO16">
        <v>1.9518694507552898</v>
      </c>
      <c r="AP16">
        <v>2.0970097683367999</v>
      </c>
      <c r="AQ16">
        <v>2.2658430383775801</v>
      </c>
      <c r="AR16">
        <v>2.4700987134012999</v>
      </c>
      <c r="AS16">
        <v>2.7128829581080098</v>
      </c>
    </row>
    <row r="17" spans="1:45" x14ac:dyDescent="0.2">
      <c r="A17">
        <v>1.0852595830290499</v>
      </c>
      <c r="B17">
        <v>1.13109969986471</v>
      </c>
      <c r="C17">
        <v>1.1864462224121399</v>
      </c>
      <c r="D17">
        <v>1.2390141362768099</v>
      </c>
      <c r="E17">
        <v>1.2820775607477701</v>
      </c>
      <c r="F17">
        <v>1.3128501025546799</v>
      </c>
      <c r="G17">
        <v>1.32422296934923</v>
      </c>
      <c r="H17">
        <v>1.31252127618313</v>
      </c>
      <c r="I17">
        <v>1.2751873037136399</v>
      </c>
      <c r="J17">
        <v>1.22671294810988</v>
      </c>
      <c r="K17">
        <v>1.17224494058548</v>
      </c>
      <c r="L17">
        <v>1.1222828843152901</v>
      </c>
      <c r="M17">
        <v>1.0800161432847399</v>
      </c>
      <c r="N17">
        <v>1.0494452109680801</v>
      </c>
      <c r="O17">
        <v>1.03121512523567</v>
      </c>
      <c r="P17">
        <v>1.02008640876964</v>
      </c>
      <c r="Q17">
        <v>1.01400180570749</v>
      </c>
      <c r="R17">
        <v>1.01251451396474</v>
      </c>
      <c r="S17">
        <v>1.0125251567615301</v>
      </c>
      <c r="T17">
        <v>1.0154878307594499</v>
      </c>
      <c r="U17">
        <v>1.02037354156849</v>
      </c>
      <c r="V17">
        <v>1.0298177723865301</v>
      </c>
      <c r="W17">
        <v>1.0424306981040701</v>
      </c>
      <c r="X17">
        <v>1.05620648506098</v>
      </c>
      <c r="Y17">
        <v>1.0724356264656201</v>
      </c>
      <c r="Z17">
        <v>1.0912711910584401</v>
      </c>
      <c r="AA17">
        <v>1.1133644495673301</v>
      </c>
      <c r="AB17">
        <v>1.1374524687677501</v>
      </c>
      <c r="AC17">
        <v>1.16496344240967</v>
      </c>
      <c r="AD17">
        <v>1.19574306488585</v>
      </c>
      <c r="AE17">
        <v>1.2302324551125099</v>
      </c>
      <c r="AF17">
        <v>1.2696082393588499</v>
      </c>
      <c r="AG17">
        <v>1.31319515589125</v>
      </c>
      <c r="AH17">
        <v>1.3621332286224299</v>
      </c>
      <c r="AI17">
        <v>1.4172368262903201</v>
      </c>
      <c r="AJ17">
        <v>1.4799593118475001</v>
      </c>
      <c r="AK17">
        <v>1.5498099238224901</v>
      </c>
      <c r="AL17">
        <v>1.6279901468765399</v>
      </c>
      <c r="AM17">
        <v>1.7214801407303399</v>
      </c>
      <c r="AN17">
        <v>1.8276262313231699</v>
      </c>
      <c r="AO17">
        <v>1.9508750907402899</v>
      </c>
      <c r="AP17">
        <v>2.0960767597801202</v>
      </c>
      <c r="AQ17">
        <v>2.2649213969903998</v>
      </c>
      <c r="AR17">
        <v>2.4692423763125699</v>
      </c>
      <c r="AS17">
        <v>2.71206207019396</v>
      </c>
    </row>
    <row r="18" spans="1:45" x14ac:dyDescent="0.2">
      <c r="A18">
        <v>1.02996460184772</v>
      </c>
      <c r="B18">
        <v>1.0741969305810599</v>
      </c>
      <c r="C18">
        <v>1.1292012850864399</v>
      </c>
      <c r="D18">
        <v>1.1833952897423601</v>
      </c>
      <c r="E18">
        <v>1.2299144216634099</v>
      </c>
      <c r="F18">
        <v>1.26486035106223</v>
      </c>
      <c r="G18">
        <v>1.2826324631877399</v>
      </c>
      <c r="H18">
        <v>1.27783521354971</v>
      </c>
      <c r="I18">
        <v>1.2478051569147099</v>
      </c>
      <c r="J18">
        <v>1.2050412606877101</v>
      </c>
      <c r="K18">
        <v>1.15523696328462</v>
      </c>
      <c r="L18">
        <v>1.1082177307583401</v>
      </c>
      <c r="M18">
        <v>1.0680292399089999</v>
      </c>
      <c r="N18">
        <v>1.0392675565989899</v>
      </c>
      <c r="O18">
        <v>1.02226449353726</v>
      </c>
      <c r="P18">
        <v>1.01212584611828</v>
      </c>
      <c r="Q18">
        <v>1.0069534659352699</v>
      </c>
      <c r="R18">
        <v>1.0062622555826399</v>
      </c>
      <c r="S18">
        <v>1.00692729292265</v>
      </c>
      <c r="T18">
        <v>1.01054313528061</v>
      </c>
      <c r="U18">
        <v>1.0158887319868</v>
      </c>
      <c r="V18">
        <v>1.02580022571123</v>
      </c>
      <c r="W18">
        <v>1.03879456366922</v>
      </c>
      <c r="X18">
        <v>1.05291309251403</v>
      </c>
      <c r="Y18">
        <v>1.06944816419633</v>
      </c>
      <c r="Z18">
        <v>1.0885170572423599</v>
      </c>
      <c r="AA18">
        <v>1.1108347852287599</v>
      </c>
      <c r="AB18">
        <v>1.13515606995564</v>
      </c>
      <c r="AC18">
        <v>1.1629068096246</v>
      </c>
      <c r="AD18">
        <v>1.1938140491323399</v>
      </c>
      <c r="AE18">
        <v>1.22844685327295</v>
      </c>
      <c r="AF18">
        <v>1.2679586176519999</v>
      </c>
      <c r="AG18">
        <v>1.3116789782971501</v>
      </c>
      <c r="AH18">
        <v>1.3606930217744</v>
      </c>
      <c r="AI18">
        <v>1.4158957229082001</v>
      </c>
      <c r="AJ18">
        <v>1.4786836600484299</v>
      </c>
      <c r="AK18">
        <v>1.54853300723201</v>
      </c>
      <c r="AL18">
        <v>1.62683398286026</v>
      </c>
      <c r="AM18">
        <v>1.7203382138668299</v>
      </c>
      <c r="AN18">
        <v>1.82652800770044</v>
      </c>
      <c r="AO18">
        <v>1.94989984920798</v>
      </c>
      <c r="AP18">
        <v>2.0950997558614501</v>
      </c>
      <c r="AQ18">
        <v>2.2639581705633702</v>
      </c>
      <c r="AR18">
        <v>2.46825445325356</v>
      </c>
      <c r="AS18">
        <v>2.7111054583602399</v>
      </c>
    </row>
    <row r="19" spans="1:45" x14ac:dyDescent="0.2">
      <c r="A19">
        <v>0.97883725128417109</v>
      </c>
      <c r="B19">
        <v>1.02196294603386</v>
      </c>
      <c r="C19">
        <v>1.0760735852098</v>
      </c>
      <c r="D19">
        <v>1.13163772992246</v>
      </c>
      <c r="E19">
        <v>1.1804005927546399</v>
      </c>
      <c r="F19">
        <v>1.21952776714496</v>
      </c>
      <c r="G19">
        <v>1.2426409059348</v>
      </c>
      <c r="H19">
        <v>1.24420624281482</v>
      </c>
      <c r="I19">
        <v>1.2211127920972999</v>
      </c>
      <c r="J19">
        <v>1.1838631534336299</v>
      </c>
      <c r="K19">
        <v>1.13864041029376</v>
      </c>
      <c r="L19">
        <v>1.09473230792307</v>
      </c>
      <c r="M19">
        <v>1.0561313792134099</v>
      </c>
      <c r="N19">
        <v>1.0291510283962899</v>
      </c>
      <c r="O19">
        <v>1.0133599199040799</v>
      </c>
      <c r="P19">
        <v>1.00414128260887</v>
      </c>
      <c r="Q19">
        <v>0.99977721328068303</v>
      </c>
      <c r="R19">
        <v>0.99978516863991607</v>
      </c>
      <c r="S19">
        <v>1.0011781085032301</v>
      </c>
      <c r="T19">
        <v>1.00532901209336</v>
      </c>
      <c r="U19">
        <v>1.01123802646139</v>
      </c>
      <c r="V19">
        <v>1.0216144443103199</v>
      </c>
      <c r="W19">
        <v>1.0349846040942601</v>
      </c>
      <c r="X19">
        <v>1.0494601396357299</v>
      </c>
      <c r="Y19">
        <v>1.0663193887274101</v>
      </c>
      <c r="Z19">
        <v>1.08567309367345</v>
      </c>
      <c r="AA19">
        <v>1.10818497625109</v>
      </c>
      <c r="AB19">
        <v>1.1327447063056</v>
      </c>
      <c r="AC19">
        <v>1.1606721838680201</v>
      </c>
      <c r="AD19">
        <v>1.1917511710911901</v>
      </c>
      <c r="AE19">
        <v>1.2265916612812899</v>
      </c>
      <c r="AF19">
        <v>1.2661719618234701</v>
      </c>
      <c r="AG19">
        <v>1.3100245385111799</v>
      </c>
      <c r="AH19">
        <v>1.3591519673527901</v>
      </c>
      <c r="AI19">
        <v>1.4144396611029699</v>
      </c>
      <c r="AJ19">
        <v>1.4773233278770301</v>
      </c>
      <c r="AK19">
        <v>1.5473152013348499</v>
      </c>
      <c r="AL19">
        <v>1.6255959181765101</v>
      </c>
      <c r="AM19">
        <v>1.7191679987222099</v>
      </c>
      <c r="AN19">
        <v>1.8254279508883</v>
      </c>
      <c r="AO19">
        <v>1.9487863854487801</v>
      </c>
      <c r="AP19">
        <v>2.09403331659637</v>
      </c>
      <c r="AQ19">
        <v>2.26294206168081</v>
      </c>
      <c r="AR19">
        <v>2.4672465612827699</v>
      </c>
      <c r="AS19">
        <v>2.7100452941786601</v>
      </c>
    </row>
    <row r="20" spans="1:45" x14ac:dyDescent="0.2">
      <c r="A20">
        <v>0.93142186560119</v>
      </c>
      <c r="B20">
        <v>0.97294167756596805</v>
      </c>
      <c r="C20">
        <v>1.0267201161241299</v>
      </c>
      <c r="D20">
        <v>1.08269021394644</v>
      </c>
      <c r="E20">
        <v>1.13407849421583</v>
      </c>
      <c r="F20">
        <v>1.17611890606291</v>
      </c>
      <c r="G20">
        <v>1.2037829751751701</v>
      </c>
      <c r="H20">
        <v>1.21129555921228</v>
      </c>
      <c r="I20">
        <v>1.19493197792252</v>
      </c>
      <c r="J20">
        <v>1.16292494643414</v>
      </c>
      <c r="K20">
        <v>1.12237791484079</v>
      </c>
      <c r="L20">
        <v>1.0816025429862299</v>
      </c>
      <c r="M20">
        <v>1.0449823128038001</v>
      </c>
      <c r="N20">
        <v>1.01891067458782</v>
      </c>
      <c r="O20">
        <v>1.0043683929492</v>
      </c>
      <c r="P20">
        <v>0.99612751555376211</v>
      </c>
      <c r="Q20">
        <v>0.99255296022799711</v>
      </c>
      <c r="R20">
        <v>0.99323720496097001</v>
      </c>
      <c r="S20">
        <v>0.99526841292366908</v>
      </c>
      <c r="T20">
        <v>1.00001448052166</v>
      </c>
      <c r="U20">
        <v>1.0064957627108899</v>
      </c>
      <c r="V20">
        <v>1.0172548275494799</v>
      </c>
      <c r="W20">
        <v>1.0309975115858501</v>
      </c>
      <c r="X20">
        <v>1.0458670066054101</v>
      </c>
      <c r="Y20">
        <v>1.0629746727974101</v>
      </c>
      <c r="Z20">
        <v>1.0826494636600299</v>
      </c>
      <c r="AA20">
        <v>1.10545372853765</v>
      </c>
      <c r="AB20">
        <v>1.1302029821330299</v>
      </c>
      <c r="AC20">
        <v>1.1583584421040001</v>
      </c>
      <c r="AD20">
        <v>1.18965777226994</v>
      </c>
      <c r="AE20">
        <v>1.2245406838431099</v>
      </c>
      <c r="AF20">
        <v>1.26430386403963</v>
      </c>
      <c r="AG20">
        <v>1.3083002808333</v>
      </c>
      <c r="AH20">
        <v>1.3575198617629001</v>
      </c>
      <c r="AI20">
        <v>1.41291551014526</v>
      </c>
      <c r="AJ20">
        <v>1.4758868942627801</v>
      </c>
      <c r="AK20">
        <v>1.5459084678697099</v>
      </c>
      <c r="AL20">
        <v>1.62431123962908</v>
      </c>
      <c r="AM20">
        <v>1.7179635714547401</v>
      </c>
      <c r="AN20">
        <v>1.8242274522503701</v>
      </c>
      <c r="AO20">
        <v>1.9476656210860699</v>
      </c>
      <c r="AP20">
        <v>2.0929268294904899</v>
      </c>
      <c r="AQ20">
        <v>2.2618358427152998</v>
      </c>
      <c r="AR20">
        <v>2.4661615288466501</v>
      </c>
      <c r="AS20">
        <v>2.7090094947521499</v>
      </c>
    </row>
    <row r="21" spans="1:45" x14ac:dyDescent="0.2">
      <c r="A21">
        <v>0.88771002119972309</v>
      </c>
      <c r="B21">
        <v>0.92816825292556204</v>
      </c>
      <c r="C21">
        <v>0.98066287360404203</v>
      </c>
      <c r="D21">
        <v>1.03715640393536</v>
      </c>
      <c r="E21">
        <v>1.0901731838211</v>
      </c>
      <c r="F21">
        <v>1.1351494290573101</v>
      </c>
      <c r="G21">
        <v>1.16703307083786</v>
      </c>
      <c r="H21">
        <v>1.1797651978166801</v>
      </c>
      <c r="I21">
        <v>1.16905627747518</v>
      </c>
      <c r="J21">
        <v>1.14253517739813</v>
      </c>
      <c r="K21">
        <v>1.1062531683544301</v>
      </c>
      <c r="L21">
        <v>1.0686874325362501</v>
      </c>
      <c r="M21">
        <v>1.03442783572698</v>
      </c>
      <c r="N21">
        <v>1.0094847955172801</v>
      </c>
      <c r="O21">
        <v>0.99542428456790111</v>
      </c>
      <c r="P21">
        <v>0.9880246635199641</v>
      </c>
      <c r="Q21">
        <v>0.98524487142787909</v>
      </c>
      <c r="R21">
        <v>0.9866053009680551</v>
      </c>
      <c r="S21">
        <v>0.98926046767560205</v>
      </c>
      <c r="T21">
        <v>0.99457374435509704</v>
      </c>
      <c r="U21">
        <v>1.00154196958366</v>
      </c>
      <c r="V21">
        <v>1.01280787972548</v>
      </c>
      <c r="W21">
        <v>1.02690715992514</v>
      </c>
      <c r="X21">
        <v>1.0421685486435801</v>
      </c>
      <c r="Y21">
        <v>1.0596263724077699</v>
      </c>
      <c r="Z21">
        <v>1.0795783455086501</v>
      </c>
      <c r="AA21">
        <v>1.1025905095624999</v>
      </c>
      <c r="AB21">
        <v>1.12759213442186</v>
      </c>
      <c r="AC21">
        <v>1.1559663420802999</v>
      </c>
      <c r="AD21">
        <v>1.18737030704271</v>
      </c>
      <c r="AE21">
        <v>1.2224882494665401</v>
      </c>
      <c r="AF21">
        <v>1.2623709984881499</v>
      </c>
      <c r="AG21">
        <v>1.30651738869185</v>
      </c>
      <c r="AH21">
        <v>1.35582425547523</v>
      </c>
      <c r="AI21">
        <v>1.41129237253352</v>
      </c>
      <c r="AJ21">
        <v>1.474396852823</v>
      </c>
      <c r="AK21">
        <v>1.54449449467788</v>
      </c>
      <c r="AL21">
        <v>1.62294325284265</v>
      </c>
      <c r="AM21">
        <v>1.71662478846842</v>
      </c>
      <c r="AN21">
        <v>1.8229920281844398</v>
      </c>
      <c r="AO21">
        <v>1.94643865408556</v>
      </c>
      <c r="AP21">
        <v>2.09175695087171</v>
      </c>
      <c r="AQ21">
        <v>2.2606900657395599</v>
      </c>
      <c r="AR21">
        <v>2.4650754882007799</v>
      </c>
      <c r="AS21">
        <v>2.7078923637031398</v>
      </c>
    </row>
    <row r="22" spans="1:45" x14ac:dyDescent="0.2">
      <c r="A22">
        <v>0.84690632689942902</v>
      </c>
      <c r="B22">
        <v>0.88598562753700205</v>
      </c>
      <c r="C22">
        <v>0.93796521274651312</v>
      </c>
      <c r="D22">
        <v>0.99450289832961203</v>
      </c>
      <c r="E22">
        <v>1.04858323188133</v>
      </c>
      <c r="F22">
        <v>1.09605622970057</v>
      </c>
      <c r="G22">
        <v>1.1313144115907501</v>
      </c>
      <c r="H22">
        <v>1.14898866560572</v>
      </c>
      <c r="I22">
        <v>1.14423677037421</v>
      </c>
      <c r="J22">
        <v>1.1225032906467201</v>
      </c>
      <c r="K22">
        <v>1.0903910278262101</v>
      </c>
      <c r="L22">
        <v>1.05586214752959</v>
      </c>
      <c r="M22">
        <v>1.0239950045081501</v>
      </c>
      <c r="N22">
        <v>1.0001395032088201</v>
      </c>
      <c r="O22">
        <v>0.98630671371915313</v>
      </c>
      <c r="P22">
        <v>0.97991121002837311</v>
      </c>
      <c r="Q22">
        <v>0.97787472945683995</v>
      </c>
      <c r="R22">
        <v>0.97981627250330605</v>
      </c>
      <c r="S22">
        <v>0.9831093268021841</v>
      </c>
      <c r="T22">
        <v>0.9889971112868241</v>
      </c>
      <c r="U22">
        <v>0.99654606430656212</v>
      </c>
      <c r="V22">
        <v>1.00822577112247</v>
      </c>
      <c r="W22">
        <v>1.0227352954915401</v>
      </c>
      <c r="X22">
        <v>1.03826198220322</v>
      </c>
      <c r="Y22">
        <v>1.05604389975567</v>
      </c>
      <c r="Z22">
        <v>1.0762751969984299</v>
      </c>
      <c r="AA22">
        <v>1.0996294013255601</v>
      </c>
      <c r="AB22">
        <v>1.12484189888444</v>
      </c>
      <c r="AC22">
        <v>1.1534029718221099</v>
      </c>
      <c r="AD22">
        <v>1.18500617268544</v>
      </c>
      <c r="AE22">
        <v>1.2202700520901</v>
      </c>
      <c r="AF22">
        <v>1.2603443758222599</v>
      </c>
      <c r="AG22">
        <v>1.30458364261607</v>
      </c>
      <c r="AH22">
        <v>1.35400588178369</v>
      </c>
      <c r="AI22">
        <v>1.4096381393473301</v>
      </c>
      <c r="AJ22">
        <v>1.47277916672487</v>
      </c>
      <c r="AK22">
        <v>1.5429658473927699</v>
      </c>
      <c r="AL22">
        <v>1.6214961275471</v>
      </c>
      <c r="AM22">
        <v>1.71526924943741</v>
      </c>
      <c r="AN22">
        <v>1.8216586451151802</v>
      </c>
      <c r="AO22">
        <v>1.94513068480865</v>
      </c>
      <c r="AP22">
        <v>2.0904816862171498</v>
      </c>
      <c r="AQ22">
        <v>2.2594684283264699</v>
      </c>
      <c r="AR22">
        <v>2.4638574251952501</v>
      </c>
      <c r="AS22">
        <v>2.7067342676084403</v>
      </c>
    </row>
    <row r="23" spans="1:45" x14ac:dyDescent="0.2">
      <c r="A23">
        <v>0.80926971009154103</v>
      </c>
      <c r="B23">
        <v>0.84725875987017996</v>
      </c>
      <c r="C23">
        <v>0.89816526453595102</v>
      </c>
      <c r="D23">
        <v>0.95427243163603004</v>
      </c>
      <c r="E23">
        <v>1.00982000210436</v>
      </c>
      <c r="F23">
        <v>1.0591089425215301</v>
      </c>
      <c r="G23">
        <v>1.0972635731621201</v>
      </c>
      <c r="H23">
        <v>1.1192066587786</v>
      </c>
      <c r="I23">
        <v>1.1198879330653499</v>
      </c>
      <c r="J23">
        <v>1.1029371886167001</v>
      </c>
      <c r="K23">
        <v>1.07483011977567</v>
      </c>
      <c r="L23">
        <v>1.04330781086169</v>
      </c>
      <c r="M23">
        <v>1.0135603941973601</v>
      </c>
      <c r="N23">
        <v>0.99126679412609109</v>
      </c>
      <c r="O23">
        <v>0.97811839528491906</v>
      </c>
      <c r="P23">
        <v>0.97180841353492808</v>
      </c>
      <c r="Q23">
        <v>0.97050450028635904</v>
      </c>
      <c r="R23">
        <v>0.97301791201752308</v>
      </c>
      <c r="S23">
        <v>0.97695511553721603</v>
      </c>
      <c r="T23">
        <v>0.98338482042089703</v>
      </c>
      <c r="U23">
        <v>0.99139042852814996</v>
      </c>
      <c r="V23">
        <v>1.00351694136527</v>
      </c>
      <c r="W23">
        <v>1.01840724942455</v>
      </c>
      <c r="X23">
        <v>1.0343002427364201</v>
      </c>
      <c r="Y23">
        <v>1.0523720605353799</v>
      </c>
      <c r="Z23">
        <v>1.07292378018754</v>
      </c>
      <c r="AA23">
        <v>1.0965366835897099</v>
      </c>
      <c r="AB23">
        <v>1.1219908796831</v>
      </c>
      <c r="AC23">
        <v>1.15079841814748</v>
      </c>
      <c r="AD23">
        <v>1.1826036264278299</v>
      </c>
      <c r="AE23">
        <v>1.21803936279656</v>
      </c>
      <c r="AF23">
        <v>1.25827484260537</v>
      </c>
      <c r="AG23">
        <v>1.3026120377896599</v>
      </c>
      <c r="AH23">
        <v>1.3521581182553999</v>
      </c>
      <c r="AI23">
        <v>1.40785000050924</v>
      </c>
      <c r="AJ23">
        <v>1.4710964646546301</v>
      </c>
      <c r="AK23">
        <v>1.54140555506574</v>
      </c>
      <c r="AL23">
        <v>1.61999097521289</v>
      </c>
      <c r="AM23">
        <v>1.71383485940713</v>
      </c>
      <c r="AN23">
        <v>1.8202920867771799</v>
      </c>
      <c r="AO23">
        <v>1.94376279008263</v>
      </c>
      <c r="AP23">
        <v>2.0891549431642198</v>
      </c>
      <c r="AQ23">
        <v>2.25816599266799</v>
      </c>
      <c r="AR23">
        <v>2.4625878690871801</v>
      </c>
      <c r="AS23">
        <v>2.7054491794846802</v>
      </c>
    </row>
    <row r="24" spans="1:45" x14ac:dyDescent="0.2">
      <c r="A24">
        <v>0.77429868287658998</v>
      </c>
      <c r="B24">
        <v>0.81102341563097502</v>
      </c>
      <c r="C24">
        <v>0.86096316128210504</v>
      </c>
      <c r="D24">
        <v>0.91704775260732807</v>
      </c>
      <c r="E24">
        <v>0.97300466859869206</v>
      </c>
      <c r="F24">
        <v>1.0235802611610301</v>
      </c>
      <c r="G24">
        <v>1.0645629902615901</v>
      </c>
      <c r="H24">
        <v>1.0903625169698901</v>
      </c>
      <c r="I24">
        <v>1.0961135803623401</v>
      </c>
      <c r="J24">
        <v>1.08366613287761</v>
      </c>
      <c r="K24">
        <v>1.0596386241921101</v>
      </c>
      <c r="L24">
        <v>1.0308746363866499</v>
      </c>
      <c r="M24">
        <v>1.00321409969535</v>
      </c>
      <c r="N24">
        <v>0.98211987455759309</v>
      </c>
      <c r="O24">
        <v>0.97008170919073811</v>
      </c>
      <c r="P24">
        <v>0.96431248112098</v>
      </c>
      <c r="Q24">
        <v>0.96304325199292506</v>
      </c>
      <c r="R24">
        <v>0.96619161821267407</v>
      </c>
      <c r="S24">
        <v>0.97070567150037712</v>
      </c>
      <c r="T24">
        <v>0.97764319155815704</v>
      </c>
      <c r="U24">
        <v>0.98617002857199509</v>
      </c>
      <c r="V24">
        <v>0.99868981644358112</v>
      </c>
      <c r="W24">
        <v>1.01394760688741</v>
      </c>
      <c r="X24">
        <v>1.0302002549620299</v>
      </c>
      <c r="Y24">
        <v>1.0486510856076301</v>
      </c>
      <c r="Z24">
        <v>1.06944797108164</v>
      </c>
      <c r="AA24">
        <v>1.09333224256729</v>
      </c>
      <c r="AB24">
        <v>1.1190321965271801</v>
      </c>
      <c r="AC24">
        <v>1.1480357867591899</v>
      </c>
      <c r="AD24">
        <v>1.1800469850837501</v>
      </c>
      <c r="AE24">
        <v>1.2156339189471099</v>
      </c>
      <c r="AF24">
        <v>1.25601467348632</v>
      </c>
      <c r="AG24">
        <v>1.30054941086363</v>
      </c>
      <c r="AH24">
        <v>1.35025900734842</v>
      </c>
      <c r="AI24">
        <v>1.4060563602673799</v>
      </c>
      <c r="AJ24">
        <v>1.4693502663337399</v>
      </c>
      <c r="AK24">
        <v>1.53975650046693</v>
      </c>
      <c r="AL24">
        <v>1.61844260397213</v>
      </c>
      <c r="AM24">
        <v>1.7123071657376201</v>
      </c>
      <c r="AN24">
        <v>1.8188234432538</v>
      </c>
      <c r="AO24">
        <v>1.94244467877226</v>
      </c>
      <c r="AP24">
        <v>2.0878076631329301</v>
      </c>
      <c r="AQ24">
        <v>2.25688741578429</v>
      </c>
      <c r="AR24">
        <v>2.4612580357167499</v>
      </c>
      <c r="AS24">
        <v>2.7041600074490399</v>
      </c>
    </row>
    <row r="25" spans="1:45" x14ac:dyDescent="0.2">
      <c r="A25">
        <v>0.74207680788155805</v>
      </c>
      <c r="B25">
        <v>0.77749255374934001</v>
      </c>
      <c r="C25">
        <v>0.8266916809083551</v>
      </c>
      <c r="D25">
        <v>0.88179712751737904</v>
      </c>
      <c r="E25">
        <v>0.93838102789141709</v>
      </c>
      <c r="F25">
        <v>0.99033868351979704</v>
      </c>
      <c r="G25">
        <v>1.03371744936062</v>
      </c>
      <c r="H25">
        <v>1.0625327110785501</v>
      </c>
      <c r="I25">
        <v>1.0729945593347801</v>
      </c>
      <c r="J25">
        <v>1.0648676967767601</v>
      </c>
      <c r="K25">
        <v>1.04462176826292</v>
      </c>
      <c r="L25">
        <v>1.01863255586999</v>
      </c>
      <c r="M25">
        <v>0.99289998271276503</v>
      </c>
      <c r="N25">
        <v>0.97298628280257404</v>
      </c>
      <c r="O25">
        <v>0.9616974906711111</v>
      </c>
      <c r="P25">
        <v>0.95645442431528305</v>
      </c>
      <c r="Q25">
        <v>0.95550320069972505</v>
      </c>
      <c r="R25">
        <v>0.95938625370143005</v>
      </c>
      <c r="S25">
        <v>0.96437181330035504</v>
      </c>
      <c r="T25">
        <v>0.97188499978120213</v>
      </c>
      <c r="U25">
        <v>0.98083514347935408</v>
      </c>
      <c r="V25">
        <v>0.99378664729390309</v>
      </c>
      <c r="W25">
        <v>1.00942789866003</v>
      </c>
      <c r="X25">
        <v>1.02599322195286</v>
      </c>
      <c r="Y25">
        <v>1.0447805108134101</v>
      </c>
      <c r="Z25">
        <v>1.0658886575533899</v>
      </c>
      <c r="AA25">
        <v>1.0900195120618099</v>
      </c>
      <c r="AB25">
        <v>1.11601472971006</v>
      </c>
      <c r="AC25">
        <v>1.1451939719011199</v>
      </c>
      <c r="AD25">
        <v>1.1774299877360099</v>
      </c>
      <c r="AE25">
        <v>1.21320147332454</v>
      </c>
      <c r="AF25">
        <v>1.2537367584799199</v>
      </c>
      <c r="AG25">
        <v>1.29837731304584</v>
      </c>
      <c r="AH25">
        <v>1.3481834273966899</v>
      </c>
      <c r="AI25">
        <v>1.4041156181214001</v>
      </c>
      <c r="AJ25">
        <v>1.4675317369160101</v>
      </c>
      <c r="AK25">
        <v>1.53801980913549</v>
      </c>
      <c r="AL25">
        <v>1.61676016972617</v>
      </c>
      <c r="AM25">
        <v>1.71074607529597</v>
      </c>
      <c r="AN25">
        <v>1.8172810389346399</v>
      </c>
      <c r="AO25">
        <v>1.9409550772975099</v>
      </c>
      <c r="AP25">
        <v>2.0864009811412401</v>
      </c>
      <c r="AQ25">
        <v>2.2554774814470102</v>
      </c>
      <c r="AR25">
        <v>2.4599117732647899</v>
      </c>
      <c r="AS25">
        <v>2.7027778328872301</v>
      </c>
    </row>
    <row r="26" spans="1:45" x14ac:dyDescent="0.2">
      <c r="A26">
        <v>0.71189253605815805</v>
      </c>
      <c r="B26">
        <v>0.74610410614645406</v>
      </c>
      <c r="C26">
        <v>0.7941939468350151</v>
      </c>
      <c r="D26">
        <v>0.84904269901019402</v>
      </c>
      <c r="E26">
        <v>0.90545628274445</v>
      </c>
      <c r="F26">
        <v>0.95877233096206804</v>
      </c>
      <c r="G26">
        <v>1.00375418651326</v>
      </c>
      <c r="H26">
        <v>1.03612129391222</v>
      </c>
      <c r="I26">
        <v>1.05049619483304</v>
      </c>
      <c r="J26">
        <v>1.04649456547832</v>
      </c>
      <c r="K26">
        <v>1.0299535699314399</v>
      </c>
      <c r="L26">
        <v>1.0067457950102801</v>
      </c>
      <c r="M26">
        <v>0.98282223199612706</v>
      </c>
      <c r="N26">
        <v>0.96418991492104111</v>
      </c>
      <c r="O26">
        <v>0.95340412896466409</v>
      </c>
      <c r="P26">
        <v>0.94905532093073108</v>
      </c>
      <c r="Q26">
        <v>0.94864528490817002</v>
      </c>
      <c r="R26">
        <v>0.95198178432853708</v>
      </c>
      <c r="S26">
        <v>0.9580426045951651</v>
      </c>
      <c r="T26">
        <v>0.96601465684363996</v>
      </c>
      <c r="U26">
        <v>0.97548566721194108</v>
      </c>
      <c r="V26">
        <v>0.98882833942344306</v>
      </c>
      <c r="W26">
        <v>1.00478070695595</v>
      </c>
      <c r="X26">
        <v>1.02168691741957</v>
      </c>
      <c r="Y26">
        <v>1.04079804970948</v>
      </c>
      <c r="Z26">
        <v>1.06222808540879</v>
      </c>
      <c r="AA26">
        <v>1.0866256307240001</v>
      </c>
      <c r="AB26">
        <v>1.11280196456027</v>
      </c>
      <c r="AC26">
        <v>1.1422593716969001</v>
      </c>
      <c r="AD26">
        <v>1.1746560812782401</v>
      </c>
      <c r="AE26">
        <v>1.21066437001072</v>
      </c>
      <c r="AF26">
        <v>1.25134366796533</v>
      </c>
      <c r="AG26">
        <v>1.2961251198513399</v>
      </c>
      <c r="AH26">
        <v>1.3460776631618701</v>
      </c>
      <c r="AI26">
        <v>1.40212520110529</v>
      </c>
      <c r="AJ26">
        <v>1.46567545518802</v>
      </c>
      <c r="AK26">
        <v>1.5362231363852499</v>
      </c>
      <c r="AL26">
        <v>1.6150565511899599</v>
      </c>
      <c r="AM26">
        <v>1.70909970842268</v>
      </c>
      <c r="AN26">
        <v>1.81569394921328</v>
      </c>
      <c r="AO26">
        <v>1.9393982959468601</v>
      </c>
      <c r="AP26">
        <v>2.0848850333336699</v>
      </c>
      <c r="AQ26">
        <v>2.25398905339694</v>
      </c>
      <c r="AR26">
        <v>2.4584765376926798</v>
      </c>
      <c r="AS26">
        <v>2.7013606800979</v>
      </c>
    </row>
    <row r="27" spans="1:45" x14ac:dyDescent="0.2">
      <c r="A27">
        <v>0.68364002032216409</v>
      </c>
      <c r="B27">
        <v>0.71719641558041303</v>
      </c>
      <c r="C27">
        <v>0.76398035457752811</v>
      </c>
      <c r="D27">
        <v>0.8179855191357861</v>
      </c>
      <c r="E27">
        <v>0.87479566438140111</v>
      </c>
      <c r="F27">
        <v>0.92858522987901004</v>
      </c>
      <c r="G27">
        <v>0.97525185694691507</v>
      </c>
      <c r="H27">
        <v>1.0102887682361701</v>
      </c>
      <c r="I27">
        <v>1.0284275915214001</v>
      </c>
      <c r="J27">
        <v>1.0285646965828401</v>
      </c>
      <c r="K27">
        <v>1.01527804096635</v>
      </c>
      <c r="L27">
        <v>0.99480196187039205</v>
      </c>
      <c r="M27">
        <v>0.97296905920230803</v>
      </c>
      <c r="N27">
        <v>0.9553853740382291</v>
      </c>
      <c r="O27">
        <v>0.94532802448395403</v>
      </c>
      <c r="P27">
        <v>0.94138010616406997</v>
      </c>
      <c r="Q27">
        <v>0.94193143662630807</v>
      </c>
      <c r="R27">
        <v>0.94566190455491506</v>
      </c>
      <c r="S27">
        <v>0.95127474919083999</v>
      </c>
      <c r="T27">
        <v>0.96008258693277104</v>
      </c>
      <c r="U27">
        <v>0.97005977933145904</v>
      </c>
      <c r="V27">
        <v>0.98375020854186612</v>
      </c>
      <c r="W27">
        <v>1.00007252854787</v>
      </c>
      <c r="X27">
        <v>1.0173184246998901</v>
      </c>
      <c r="Y27">
        <v>1.0367265624933399</v>
      </c>
      <c r="Z27">
        <v>1.0584530221066299</v>
      </c>
      <c r="AA27">
        <v>1.0831136512872801</v>
      </c>
      <c r="AB27">
        <v>1.1095917592269799</v>
      </c>
      <c r="AC27">
        <v>1.1391900828528501</v>
      </c>
      <c r="AD27">
        <v>1.17184417513441</v>
      </c>
      <c r="AE27">
        <v>1.2080291988534899</v>
      </c>
      <c r="AF27">
        <v>1.24886725069476</v>
      </c>
      <c r="AG27">
        <v>1.29380266016632</v>
      </c>
      <c r="AH27">
        <v>1.3439144683723101</v>
      </c>
      <c r="AI27">
        <v>1.40007222108673</v>
      </c>
      <c r="AJ27">
        <v>1.46372888258408</v>
      </c>
      <c r="AK27">
        <v>1.53439039381569</v>
      </c>
      <c r="AL27">
        <v>1.6132773176459101</v>
      </c>
      <c r="AM27">
        <v>1.7073896170085399</v>
      </c>
      <c r="AN27">
        <v>1.81405655880192</v>
      </c>
      <c r="AO27">
        <v>1.93783949504029</v>
      </c>
      <c r="AP27">
        <v>2.08326552429439</v>
      </c>
      <c r="AQ27">
        <v>2.2524460003909499</v>
      </c>
      <c r="AR27">
        <v>2.4569527087177798</v>
      </c>
      <c r="AS27">
        <v>2.6998646385412699</v>
      </c>
    </row>
    <row r="28" spans="1:45" x14ac:dyDescent="0.2">
      <c r="A28">
        <v>0.657483182532557</v>
      </c>
      <c r="B28">
        <v>0.68997223997208301</v>
      </c>
      <c r="C28">
        <v>0.7355793317671141</v>
      </c>
      <c r="D28">
        <v>0.7892879768034351</v>
      </c>
      <c r="E28">
        <v>0.84553338028821812</v>
      </c>
      <c r="F28">
        <v>0.90013249410776308</v>
      </c>
      <c r="G28">
        <v>0.9480955526636331</v>
      </c>
      <c r="H28">
        <v>0.9854683068856771</v>
      </c>
      <c r="I28">
        <v>1.0072243766368101</v>
      </c>
      <c r="J28">
        <v>1.0108543962434999</v>
      </c>
      <c r="K28">
        <v>1.0010438345972099</v>
      </c>
      <c r="L28">
        <v>0.98310301412082113</v>
      </c>
      <c r="M28">
        <v>0.96326782970857705</v>
      </c>
      <c r="N28">
        <v>0.94645816067745703</v>
      </c>
      <c r="O28">
        <v>0.9368499248905181</v>
      </c>
      <c r="P28">
        <v>0.93383459123260604</v>
      </c>
      <c r="Q28">
        <v>0.93447819335101001</v>
      </c>
      <c r="R28">
        <v>0.93912750082193508</v>
      </c>
      <c r="S28">
        <v>0.9456265066821451</v>
      </c>
      <c r="T28">
        <v>0.95399644040914211</v>
      </c>
      <c r="U28">
        <v>0.96453624801588311</v>
      </c>
      <c r="V28">
        <v>0.97861699768855503</v>
      </c>
      <c r="W28">
        <v>0.99523166337468905</v>
      </c>
      <c r="X28">
        <v>1.0128530665428801</v>
      </c>
      <c r="Y28">
        <v>1.03261535437873</v>
      </c>
      <c r="Z28">
        <v>1.0545930770528</v>
      </c>
      <c r="AA28">
        <v>1.0795198221189599</v>
      </c>
      <c r="AB28">
        <v>1.1062274028189001</v>
      </c>
      <c r="AC28">
        <v>1.13613992109012</v>
      </c>
      <c r="AD28">
        <v>1.1689121893693999</v>
      </c>
      <c r="AE28">
        <v>1.2052800818840601</v>
      </c>
      <c r="AF28">
        <v>1.2463005709922801</v>
      </c>
      <c r="AG28">
        <v>1.2914011331044701</v>
      </c>
      <c r="AH28">
        <v>1.3416360533204701</v>
      </c>
      <c r="AI28">
        <v>1.3978968680704</v>
      </c>
      <c r="AJ28">
        <v>1.46164356759125</v>
      </c>
      <c r="AK28">
        <v>1.53238645397699</v>
      </c>
      <c r="AL28">
        <v>1.6114157535881999</v>
      </c>
      <c r="AM28">
        <v>1.70563164085172</v>
      </c>
      <c r="AN28">
        <v>1.8123316136921201</v>
      </c>
      <c r="AO28">
        <v>1.93618586615607</v>
      </c>
      <c r="AP28">
        <v>2.0817213099918099</v>
      </c>
      <c r="AQ28">
        <v>2.2508507806714899</v>
      </c>
      <c r="AR28">
        <v>2.4553993714526601</v>
      </c>
      <c r="AS28">
        <v>2.69832103034893</v>
      </c>
    </row>
    <row r="29" spans="1:45" x14ac:dyDescent="0.2">
      <c r="A29">
        <v>0.63333505769081599</v>
      </c>
      <c r="B29">
        <v>0.66443336019349908</v>
      </c>
      <c r="C29">
        <v>0.70920345636446702</v>
      </c>
      <c r="D29">
        <v>0.76197596339441998</v>
      </c>
      <c r="E29">
        <v>0.81807521378941506</v>
      </c>
      <c r="F29">
        <v>0.87332470214466806</v>
      </c>
      <c r="G29">
        <v>0.92205180074317805</v>
      </c>
      <c r="H29">
        <v>0.96153867585777208</v>
      </c>
      <c r="I29">
        <v>0.98624877779576603</v>
      </c>
      <c r="J29">
        <v>0.99393450786629112</v>
      </c>
      <c r="K29">
        <v>0.98725767205898207</v>
      </c>
      <c r="L29">
        <v>0.97185378971494807</v>
      </c>
      <c r="M29">
        <v>0.9535240416034011</v>
      </c>
      <c r="N29">
        <v>0.93800151516779307</v>
      </c>
      <c r="O29">
        <v>0.92895937923669403</v>
      </c>
      <c r="P29">
        <v>0.92606574271291109</v>
      </c>
      <c r="Q29">
        <v>0.92750053388199605</v>
      </c>
      <c r="R29">
        <v>0.93261555957771802</v>
      </c>
      <c r="S29">
        <v>0.93955206699569005</v>
      </c>
      <c r="T29">
        <v>0.94816500500221312</v>
      </c>
      <c r="U29">
        <v>0.95906197757483203</v>
      </c>
      <c r="V29">
        <v>0.97334940471015996</v>
      </c>
      <c r="W29">
        <v>0.99035422794037109</v>
      </c>
      <c r="X29">
        <v>1.00829463708346</v>
      </c>
      <c r="Y29">
        <v>1.0283298020484699</v>
      </c>
      <c r="Z29">
        <v>1.05062537815683</v>
      </c>
      <c r="AA29">
        <v>1.0758181392770001</v>
      </c>
      <c r="AB29">
        <v>1.10279225770522</v>
      </c>
      <c r="AC29">
        <v>1.13291522778036</v>
      </c>
      <c r="AD29">
        <v>1.16592749012094</v>
      </c>
      <c r="AE29">
        <v>1.20245043487701</v>
      </c>
      <c r="AF29">
        <v>1.24364519687967</v>
      </c>
      <c r="AG29">
        <v>1.2889078793342699</v>
      </c>
      <c r="AH29">
        <v>1.3393096172739001</v>
      </c>
      <c r="AI29">
        <v>1.3956811206019699</v>
      </c>
      <c r="AJ29">
        <v>1.4595993842839001</v>
      </c>
      <c r="AK29">
        <v>1.53043455473973</v>
      </c>
      <c r="AL29">
        <v>1.6094577517547899</v>
      </c>
      <c r="AM29">
        <v>1.70379284926539</v>
      </c>
      <c r="AN29">
        <v>1.8105046866735899</v>
      </c>
      <c r="AO29">
        <v>1.93437594746859</v>
      </c>
      <c r="AP29">
        <v>2.0800700860325501</v>
      </c>
      <c r="AQ29">
        <v>2.2491708914186201</v>
      </c>
      <c r="AR29">
        <v>2.4537824664549301</v>
      </c>
      <c r="AS29">
        <v>2.6967097814184697</v>
      </c>
    </row>
    <row r="30" spans="1:45" x14ac:dyDescent="0.2">
      <c r="A30">
        <v>0.61023509904125106</v>
      </c>
      <c r="B30">
        <v>0.64077566882334402</v>
      </c>
      <c r="C30">
        <v>0.68438470703878995</v>
      </c>
      <c r="D30">
        <v>0.73647596454837205</v>
      </c>
      <c r="E30">
        <v>0.79223514940440309</v>
      </c>
      <c r="F30">
        <v>0.84771041598138608</v>
      </c>
      <c r="G30">
        <v>0.89735360457119906</v>
      </c>
      <c r="H30">
        <v>0.93866445306136703</v>
      </c>
      <c r="I30">
        <v>0.96603354814838205</v>
      </c>
      <c r="J30">
        <v>0.97697873261680812</v>
      </c>
      <c r="K30">
        <v>0.97331313566593203</v>
      </c>
      <c r="L30">
        <v>0.96039947589049912</v>
      </c>
      <c r="M30">
        <v>0.9442524287713111</v>
      </c>
      <c r="N30">
        <v>0.92937218180096604</v>
      </c>
      <c r="O30">
        <v>0.92069148381863208</v>
      </c>
      <c r="P30">
        <v>0.9185500321002521</v>
      </c>
      <c r="Q30">
        <v>0.92020425590242405</v>
      </c>
      <c r="R30">
        <v>0.92627686218870209</v>
      </c>
      <c r="S30">
        <v>0.93352988611071996</v>
      </c>
      <c r="T30">
        <v>0.94233496958562812</v>
      </c>
      <c r="U30">
        <v>0.95323598274677113</v>
      </c>
      <c r="V30">
        <v>0.96813143719171812</v>
      </c>
      <c r="W30">
        <v>0.98539677985133711</v>
      </c>
      <c r="X30">
        <v>1.00364298772521</v>
      </c>
      <c r="Y30">
        <v>1.0240226360648099</v>
      </c>
      <c r="Z30">
        <v>1.04658769698095</v>
      </c>
      <c r="AA30">
        <v>1.0720744847503201</v>
      </c>
      <c r="AB30">
        <v>1.0992548487579401</v>
      </c>
      <c r="AC30">
        <v>1.1296101893727499</v>
      </c>
      <c r="AD30">
        <v>1.1628210276436399</v>
      </c>
      <c r="AE30">
        <v>1.1995675742303</v>
      </c>
      <c r="AF30">
        <v>1.2409358835423601</v>
      </c>
      <c r="AG30">
        <v>1.28631770291569</v>
      </c>
      <c r="AH30">
        <v>1.3368437729037601</v>
      </c>
      <c r="AI30">
        <v>1.39338114869125</v>
      </c>
      <c r="AJ30">
        <v>1.45741054404056</v>
      </c>
      <c r="AK30">
        <v>1.5283461304269199</v>
      </c>
      <c r="AL30">
        <v>1.60747625085639</v>
      </c>
      <c r="AM30">
        <v>1.7018541881920601</v>
      </c>
      <c r="AN30">
        <v>1.8086876793927</v>
      </c>
      <c r="AO30">
        <v>1.9326139351995901</v>
      </c>
      <c r="AP30">
        <v>2.0782933851051602</v>
      </c>
      <c r="AQ30">
        <v>2.24750414822527</v>
      </c>
      <c r="AR30">
        <v>2.4520742517615801</v>
      </c>
      <c r="AS30">
        <v>2.6949955068491702</v>
      </c>
    </row>
    <row r="31" spans="1:45" x14ac:dyDescent="0.2">
      <c r="A31">
        <v>0.58909040986796002</v>
      </c>
      <c r="B31">
        <v>0.61853846410192403</v>
      </c>
      <c r="C31">
        <v>0.66139833983451901</v>
      </c>
      <c r="D31">
        <v>0.71239673355733502</v>
      </c>
      <c r="E31">
        <v>0.76760686417371804</v>
      </c>
      <c r="F31">
        <v>0.82320133450684208</v>
      </c>
      <c r="G31">
        <v>0.87364487368587607</v>
      </c>
      <c r="H31">
        <v>0.91649128677561309</v>
      </c>
      <c r="I31">
        <v>0.94651519868787304</v>
      </c>
      <c r="J31">
        <v>0.96067139261654411</v>
      </c>
      <c r="K31">
        <v>0.95988457274862604</v>
      </c>
      <c r="L31">
        <v>0.94964166770202707</v>
      </c>
      <c r="M31">
        <v>0.93469769830313909</v>
      </c>
      <c r="N31">
        <v>0.92116500356438102</v>
      </c>
      <c r="O31">
        <v>0.91293640924743202</v>
      </c>
      <c r="P31">
        <v>0.91088641278932603</v>
      </c>
      <c r="Q31">
        <v>0.91291880179423812</v>
      </c>
      <c r="R31">
        <v>0.9191393060870231</v>
      </c>
      <c r="S31">
        <v>0.92686419472773107</v>
      </c>
      <c r="T31">
        <v>0.93665669739687607</v>
      </c>
      <c r="U31">
        <v>0.94799219544635405</v>
      </c>
      <c r="V31">
        <v>0.96253050026338705</v>
      </c>
      <c r="W31">
        <v>0.98039064041213908</v>
      </c>
      <c r="X31">
        <v>0.99895442599397</v>
      </c>
      <c r="Y31">
        <v>1.01961762178378</v>
      </c>
      <c r="Z31">
        <v>1.0425135966383201</v>
      </c>
      <c r="AA31">
        <v>1.06825021469155</v>
      </c>
      <c r="AB31">
        <v>1.09569410251134</v>
      </c>
      <c r="AC31">
        <v>1.1262295690836399</v>
      </c>
      <c r="AD31">
        <v>1.1596705273296599</v>
      </c>
      <c r="AE31">
        <v>1.1965807249828</v>
      </c>
      <c r="AF31">
        <v>1.23810214651079</v>
      </c>
      <c r="AG31">
        <v>1.2836776251945901</v>
      </c>
      <c r="AH31">
        <v>1.3343422974267001</v>
      </c>
      <c r="AI31">
        <v>1.39102450091662</v>
      </c>
      <c r="AJ31">
        <v>1.45511984466976</v>
      </c>
      <c r="AK31">
        <v>1.52613426829925</v>
      </c>
      <c r="AL31">
        <v>1.60545957000529</v>
      </c>
      <c r="AM31">
        <v>1.6998337356422901</v>
      </c>
      <c r="AN31">
        <v>1.8068071737670599</v>
      </c>
      <c r="AO31">
        <v>1.93079729379583</v>
      </c>
      <c r="AP31">
        <v>2.0765100951180702</v>
      </c>
      <c r="AQ31">
        <v>2.24569169742144</v>
      </c>
      <c r="AR31">
        <v>2.4502927415127402</v>
      </c>
      <c r="AS31">
        <v>2.693269282388</v>
      </c>
    </row>
    <row r="32" spans="1:45" x14ac:dyDescent="0.2">
      <c r="A32">
        <v>0.56893505969234504</v>
      </c>
      <c r="B32">
        <v>0.59756185218376101</v>
      </c>
      <c r="C32">
        <v>0.639434458845481</v>
      </c>
      <c r="D32">
        <v>0.68990213556788405</v>
      </c>
      <c r="E32">
        <v>0.74451462625995002</v>
      </c>
      <c r="F32">
        <v>0.79999104950220912</v>
      </c>
      <c r="G32">
        <v>0.85116680059998606</v>
      </c>
      <c r="H32">
        <v>0.89528775086701806</v>
      </c>
      <c r="I32">
        <v>0.9272630828443571</v>
      </c>
      <c r="J32">
        <v>0.9446723026251691</v>
      </c>
      <c r="K32">
        <v>0.94676683151990104</v>
      </c>
      <c r="L32">
        <v>0.93861243711982512</v>
      </c>
      <c r="M32">
        <v>0.92574011695223002</v>
      </c>
      <c r="N32">
        <v>0.91280127313721204</v>
      </c>
      <c r="O32">
        <v>0.90491990048165605</v>
      </c>
      <c r="P32">
        <v>0.90331987062320995</v>
      </c>
      <c r="Q32">
        <v>0.90600900047336308</v>
      </c>
      <c r="R32">
        <v>0.91225624983108111</v>
      </c>
      <c r="S32">
        <v>0.92043806090858504</v>
      </c>
      <c r="T32">
        <v>0.93088766943720402</v>
      </c>
      <c r="U32">
        <v>0.94302976095149105</v>
      </c>
      <c r="V32">
        <v>0.95814685762576612</v>
      </c>
      <c r="W32">
        <v>0.97506330298190302</v>
      </c>
      <c r="X32">
        <v>0.99421010807993204</v>
      </c>
      <c r="Y32">
        <v>1.0152048668386899</v>
      </c>
      <c r="Z32">
        <v>1.03831976114548</v>
      </c>
      <c r="AA32">
        <v>1.06431602183533</v>
      </c>
      <c r="AB32">
        <v>1.0919829717135701</v>
      </c>
      <c r="AC32">
        <v>1.12276795359104</v>
      </c>
      <c r="AD32">
        <v>1.15642030447179</v>
      </c>
      <c r="AE32">
        <v>1.1935308261130499</v>
      </c>
      <c r="AF32">
        <v>1.23522631318207</v>
      </c>
      <c r="AG32">
        <v>1.2809693357396801</v>
      </c>
      <c r="AH32">
        <v>1.33176708271092</v>
      </c>
      <c r="AI32">
        <v>1.3885615466488199</v>
      </c>
      <c r="AJ32">
        <v>1.45276111154117</v>
      </c>
      <c r="AK32">
        <v>1.52391035260248</v>
      </c>
      <c r="AL32">
        <v>1.60327919243395</v>
      </c>
      <c r="AM32">
        <v>1.6977691167981699</v>
      </c>
      <c r="AN32">
        <v>1.8047906927180999</v>
      </c>
      <c r="AO32">
        <v>1.92883521313129</v>
      </c>
      <c r="AP32">
        <v>2.07457426959441</v>
      </c>
      <c r="AQ32">
        <v>2.2438917088629</v>
      </c>
      <c r="AR32">
        <v>2.4485047007745102</v>
      </c>
      <c r="AS32">
        <v>2.6913899897353097</v>
      </c>
    </row>
    <row r="33" spans="1:45" x14ac:dyDescent="0.2">
      <c r="A33">
        <v>0.55029768469122209</v>
      </c>
      <c r="B33">
        <v>0.57814746825182906</v>
      </c>
      <c r="C33">
        <v>0.61900269655794904</v>
      </c>
      <c r="D33">
        <v>0.66839311160513304</v>
      </c>
      <c r="E33">
        <v>0.72252939611216505</v>
      </c>
      <c r="F33">
        <v>0.77808029120544109</v>
      </c>
      <c r="G33">
        <v>0.82949876193081107</v>
      </c>
      <c r="H33">
        <v>0.8747903091650221</v>
      </c>
      <c r="I33">
        <v>0.90875414554645806</v>
      </c>
      <c r="J33">
        <v>0.92872053540179</v>
      </c>
      <c r="K33">
        <v>0.93344448910054911</v>
      </c>
      <c r="L33">
        <v>0.92789935271312407</v>
      </c>
      <c r="M33">
        <v>0.91668187911903209</v>
      </c>
      <c r="N33">
        <v>0.90507596918202005</v>
      </c>
      <c r="O33">
        <v>0.89746995639695804</v>
      </c>
      <c r="P33">
        <v>0.89610888742767902</v>
      </c>
      <c r="Q33">
        <v>0.89847456106263712</v>
      </c>
      <c r="R33">
        <v>0.90575725266112606</v>
      </c>
      <c r="S33">
        <v>0.9141891862179411</v>
      </c>
      <c r="T33">
        <v>0.92510050548556211</v>
      </c>
      <c r="U33">
        <v>0.93751310783377806</v>
      </c>
      <c r="V33">
        <v>0.95254016154107612</v>
      </c>
      <c r="W33">
        <v>0.97062358846368713</v>
      </c>
      <c r="X33">
        <v>0.98931564177018205</v>
      </c>
      <c r="Y33">
        <v>1.01062924130522</v>
      </c>
      <c r="Z33">
        <v>1.0340965716787001</v>
      </c>
      <c r="AA33">
        <v>1.0603331254335799</v>
      </c>
      <c r="AB33">
        <v>1.0882442068970901</v>
      </c>
      <c r="AC33">
        <v>1.1192789451041001</v>
      </c>
      <c r="AD33">
        <v>1.1530900490942599</v>
      </c>
      <c r="AE33">
        <v>1.1904153481025399</v>
      </c>
      <c r="AF33">
        <v>1.2322842675474099</v>
      </c>
      <c r="AG33">
        <v>1.2781621954117299</v>
      </c>
      <c r="AH33">
        <v>1.3291195403498799</v>
      </c>
      <c r="AI33">
        <v>1.3860412632680301</v>
      </c>
      <c r="AJ33">
        <v>1.45038925846303</v>
      </c>
      <c r="AK33">
        <v>1.5215863459635699</v>
      </c>
      <c r="AL33">
        <v>1.6010458937657401</v>
      </c>
      <c r="AM33">
        <v>1.6956816750164099</v>
      </c>
      <c r="AN33">
        <v>1.8027427966361</v>
      </c>
      <c r="AO33">
        <v>1.9268662362545701</v>
      </c>
      <c r="AP33">
        <v>2.0725966305382002</v>
      </c>
      <c r="AQ33">
        <v>2.2419385672359402</v>
      </c>
      <c r="AR33">
        <v>2.4465823463784702</v>
      </c>
      <c r="AS33">
        <v>2.6895760666945301</v>
      </c>
    </row>
    <row r="34" spans="1:45" x14ac:dyDescent="0.2">
      <c r="A34">
        <v>0.53269779698711406</v>
      </c>
      <c r="B34">
        <v>0.55972552364345407</v>
      </c>
      <c r="C34">
        <v>0.59970095036972704</v>
      </c>
      <c r="D34">
        <v>0.64837045501207202</v>
      </c>
      <c r="E34">
        <v>0.70162927462278901</v>
      </c>
      <c r="F34">
        <v>0.75695385181795205</v>
      </c>
      <c r="G34">
        <v>0.80884823427254904</v>
      </c>
      <c r="H34">
        <v>0.85518976586996109</v>
      </c>
      <c r="I34">
        <v>0.8906464734838071</v>
      </c>
      <c r="J34">
        <v>0.91311032722096308</v>
      </c>
      <c r="K34">
        <v>0.92063486380723902</v>
      </c>
      <c r="L34">
        <v>0.91754686965870602</v>
      </c>
      <c r="M34">
        <v>0.90762101509215509</v>
      </c>
      <c r="N34">
        <v>0.89697182504438411</v>
      </c>
      <c r="O34">
        <v>0.88981962075864807</v>
      </c>
      <c r="P34">
        <v>0.88841627885434105</v>
      </c>
      <c r="Q34">
        <v>0.89147679338432706</v>
      </c>
      <c r="R34">
        <v>0.89852440359280106</v>
      </c>
      <c r="S34">
        <v>0.90794811696522104</v>
      </c>
      <c r="T34">
        <v>0.91927085615500104</v>
      </c>
      <c r="U34">
        <v>0.93165084778841611</v>
      </c>
      <c r="V34">
        <v>0.94724278459821909</v>
      </c>
      <c r="W34">
        <v>0.96508664336948713</v>
      </c>
      <c r="X34">
        <v>0.98487935686351302</v>
      </c>
      <c r="Y34">
        <v>1.0060527368844601</v>
      </c>
      <c r="Z34">
        <v>1.0297563143997199</v>
      </c>
      <c r="AA34">
        <v>1.0562918035409099</v>
      </c>
      <c r="AB34">
        <v>1.08444136927517</v>
      </c>
      <c r="AC34">
        <v>1.1156249345642799</v>
      </c>
      <c r="AD34">
        <v>1.1497066989748801</v>
      </c>
      <c r="AE34">
        <v>1.1871933326831101</v>
      </c>
      <c r="AF34">
        <v>1.2292794441177599</v>
      </c>
      <c r="AG34">
        <v>1.2753004702871999</v>
      </c>
      <c r="AH34">
        <v>1.3263589305033601</v>
      </c>
      <c r="AI34">
        <v>1.3833839565972099</v>
      </c>
      <c r="AJ34">
        <v>1.44792439317732</v>
      </c>
      <c r="AK34">
        <v>1.51923542223435</v>
      </c>
      <c r="AL34">
        <v>1.5987734828898299</v>
      </c>
      <c r="AM34">
        <v>1.6934443022350099</v>
      </c>
      <c r="AN34">
        <v>1.8005752159659401</v>
      </c>
      <c r="AO34">
        <v>1.92474546671184</v>
      </c>
      <c r="AP34">
        <v>2.07061090499873</v>
      </c>
      <c r="AQ34">
        <v>2.2399638954201602</v>
      </c>
      <c r="AR34">
        <v>2.44466588385459</v>
      </c>
      <c r="AS34">
        <v>2.6876053760421601</v>
      </c>
    </row>
    <row r="35" spans="1:45" x14ac:dyDescent="0.2">
      <c r="A35">
        <v>0.51614999808243001</v>
      </c>
      <c r="B35">
        <v>0.54247423517937099</v>
      </c>
      <c r="C35">
        <v>0.58152135750343803</v>
      </c>
      <c r="D35">
        <v>0.629049415508251</v>
      </c>
      <c r="E35">
        <v>0.68195814023066104</v>
      </c>
      <c r="F35">
        <v>0.73695237469110109</v>
      </c>
      <c r="G35">
        <v>0.7890368800528661</v>
      </c>
      <c r="H35">
        <v>0.83617182131754608</v>
      </c>
      <c r="I35">
        <v>0.87327525125866112</v>
      </c>
      <c r="J35">
        <v>0.89807531634504212</v>
      </c>
      <c r="K35">
        <v>0.90824576994657102</v>
      </c>
      <c r="L35">
        <v>0.90713732300936112</v>
      </c>
      <c r="M35">
        <v>0.89895646889070102</v>
      </c>
      <c r="N35">
        <v>0.88918531980699611</v>
      </c>
      <c r="O35">
        <v>0.88240016509356711</v>
      </c>
      <c r="P35">
        <v>0.88124314060190612</v>
      </c>
      <c r="Q35">
        <v>0.88468194889890206</v>
      </c>
      <c r="R35">
        <v>0.89159734670190305</v>
      </c>
      <c r="S35">
        <v>0.90098885785309912</v>
      </c>
      <c r="T35">
        <v>0.91270924715429202</v>
      </c>
      <c r="U35">
        <v>0.92575792478016206</v>
      </c>
      <c r="V35">
        <v>0.94188165653851608</v>
      </c>
      <c r="W35">
        <v>0.96011573941120998</v>
      </c>
      <c r="X35">
        <v>0.97940327792695603</v>
      </c>
      <c r="Y35">
        <v>1.00176342496807</v>
      </c>
      <c r="Z35">
        <v>1.02543950958657</v>
      </c>
      <c r="AA35">
        <v>1.0521658315959901</v>
      </c>
      <c r="AB35">
        <v>1.08056550693253</v>
      </c>
      <c r="AC35">
        <v>1.1119802983812601</v>
      </c>
      <c r="AD35">
        <v>1.1462483934116601</v>
      </c>
      <c r="AE35">
        <v>1.1839219026983701</v>
      </c>
      <c r="AF35">
        <v>1.2261693522136201</v>
      </c>
      <c r="AG35">
        <v>1.2723573158234101</v>
      </c>
      <c r="AH35">
        <v>1.32354675308704</v>
      </c>
      <c r="AI35">
        <v>1.3807574449875399</v>
      </c>
      <c r="AJ35">
        <v>1.44536259121649</v>
      </c>
      <c r="AK35">
        <v>1.51675998944938</v>
      </c>
      <c r="AL35">
        <v>1.5964251066570201</v>
      </c>
      <c r="AM35">
        <v>1.6911568851621701</v>
      </c>
      <c r="AN35">
        <v>1.79837935135045</v>
      </c>
      <c r="AO35">
        <v>1.92264262219097</v>
      </c>
      <c r="AP35">
        <v>2.0685108239112302</v>
      </c>
      <c r="AQ35">
        <v>2.2379048688183798</v>
      </c>
      <c r="AR35">
        <v>2.44261796328336</v>
      </c>
      <c r="AS35">
        <v>2.6855535815601601</v>
      </c>
    </row>
    <row r="36" spans="1:45" x14ac:dyDescent="0.2">
      <c r="A36">
        <v>0.50053472355484407</v>
      </c>
      <c r="B36">
        <v>0.52603888828313705</v>
      </c>
      <c r="C36">
        <v>0.56421360512071606</v>
      </c>
      <c r="D36">
        <v>0.6110439625420091</v>
      </c>
      <c r="E36">
        <v>0.66335041223711</v>
      </c>
      <c r="F36">
        <v>0.7180664366147671</v>
      </c>
      <c r="G36">
        <v>0.77029811660506209</v>
      </c>
      <c r="H36">
        <v>0.81779576430971901</v>
      </c>
      <c r="I36">
        <v>0.85649230229719109</v>
      </c>
      <c r="J36">
        <v>0.88328329864859911</v>
      </c>
      <c r="K36">
        <v>0.89591852524969107</v>
      </c>
      <c r="L36">
        <v>0.89669316294777301</v>
      </c>
      <c r="M36">
        <v>0.89056943908808506</v>
      </c>
      <c r="N36">
        <v>0.88176047540748603</v>
      </c>
      <c r="O36">
        <v>0.87533343171845712</v>
      </c>
      <c r="P36">
        <v>0.87441361496803705</v>
      </c>
      <c r="Q36">
        <v>0.87742959935185205</v>
      </c>
      <c r="R36">
        <v>0.88497345616740508</v>
      </c>
      <c r="S36">
        <v>0.89438060477837311</v>
      </c>
      <c r="T36">
        <v>0.90628887340367803</v>
      </c>
      <c r="U36">
        <v>0.91989971833381312</v>
      </c>
      <c r="V36">
        <v>0.93643921607106606</v>
      </c>
      <c r="W36">
        <v>0.95512388287133709</v>
      </c>
      <c r="X36">
        <v>0.97559826221758805</v>
      </c>
      <c r="Y36">
        <v>0.99627321112108502</v>
      </c>
      <c r="Z36">
        <v>1.0213023377186901</v>
      </c>
      <c r="AA36">
        <v>1.0479152714363</v>
      </c>
      <c r="AB36">
        <v>1.07656509711528</v>
      </c>
      <c r="AC36">
        <v>1.1082610756573901</v>
      </c>
      <c r="AD36">
        <v>1.1427098883390201</v>
      </c>
      <c r="AE36">
        <v>1.1805867581349201</v>
      </c>
      <c r="AF36">
        <v>1.22295709317974</v>
      </c>
      <c r="AG36">
        <v>1.2693372704619601</v>
      </c>
      <c r="AH36">
        <v>1.3206787406420399</v>
      </c>
      <c r="AI36">
        <v>1.37803577310374</v>
      </c>
      <c r="AJ36">
        <v>1.44273237811121</v>
      </c>
      <c r="AK36">
        <v>1.51425208026705</v>
      </c>
      <c r="AL36">
        <v>1.5940103610537402</v>
      </c>
      <c r="AM36">
        <v>1.68883781254233</v>
      </c>
      <c r="AN36">
        <v>1.79613527841082</v>
      </c>
      <c r="AO36">
        <v>1.92042104228929</v>
      </c>
      <c r="AP36">
        <v>2.0663728615098602</v>
      </c>
      <c r="AQ36">
        <v>2.2357677651331702</v>
      </c>
      <c r="AR36">
        <v>2.4405660167452901</v>
      </c>
      <c r="AS36">
        <v>2.6835264082913199</v>
      </c>
    </row>
    <row r="37" spans="1:45" x14ac:dyDescent="0.2">
      <c r="A37">
        <v>0.48583852177556602</v>
      </c>
      <c r="B37">
        <v>0.51091148112041107</v>
      </c>
      <c r="C37">
        <v>0.54802075296477903</v>
      </c>
      <c r="D37">
        <v>0.59406109030839904</v>
      </c>
      <c r="E37">
        <v>0.64567956389313708</v>
      </c>
      <c r="F37">
        <v>0.699973118150787</v>
      </c>
      <c r="G37">
        <v>0.75216343189610402</v>
      </c>
      <c r="H37">
        <v>0.80005866818617211</v>
      </c>
      <c r="I37">
        <v>0.83995640066691202</v>
      </c>
      <c r="J37">
        <v>0.86880726086421001</v>
      </c>
      <c r="K37">
        <v>0.8838035895535381</v>
      </c>
      <c r="L37">
        <v>0.88646906966361505</v>
      </c>
      <c r="M37">
        <v>0.88203758840762703</v>
      </c>
      <c r="N37">
        <v>0.87450942383724506</v>
      </c>
      <c r="O37">
        <v>0.86853788475688509</v>
      </c>
      <c r="P37">
        <v>0.86727198789012705</v>
      </c>
      <c r="Q37">
        <v>0.87054958375849711</v>
      </c>
      <c r="R37">
        <v>0.87844695075039603</v>
      </c>
      <c r="S37">
        <v>0.88801057243670511</v>
      </c>
      <c r="T37">
        <v>0.90006524592757209</v>
      </c>
      <c r="U37">
        <v>0.91410311042911108</v>
      </c>
      <c r="V37">
        <v>0.93090707691209906</v>
      </c>
      <c r="W37">
        <v>0.94986750554822108</v>
      </c>
      <c r="X37">
        <v>0.97063439806489504</v>
      </c>
      <c r="Y37">
        <v>0.99262807594818203</v>
      </c>
      <c r="Z37">
        <v>1.0161519920267701</v>
      </c>
      <c r="AA37">
        <v>1.04380075573023</v>
      </c>
      <c r="AB37">
        <v>1.07265625529787</v>
      </c>
      <c r="AC37">
        <v>1.1044843879177799</v>
      </c>
      <c r="AD37">
        <v>1.13913098508695</v>
      </c>
      <c r="AE37">
        <v>1.1771415563779799</v>
      </c>
      <c r="AF37">
        <v>1.21973422320628</v>
      </c>
      <c r="AG37">
        <v>1.2662204165764099</v>
      </c>
      <c r="AH37">
        <v>1.3177306837554701</v>
      </c>
      <c r="AI37">
        <v>1.37523039134213</v>
      </c>
      <c r="AJ37">
        <v>1.44005932604486</v>
      </c>
      <c r="AK37">
        <v>1.5116770621179501</v>
      </c>
      <c r="AL37">
        <v>1.5915463288398999</v>
      </c>
      <c r="AM37">
        <v>1.6864097478351701</v>
      </c>
      <c r="AN37">
        <v>1.7938012527846698</v>
      </c>
      <c r="AO37">
        <v>1.91812850787931</v>
      </c>
      <c r="AP37">
        <v>2.0641066168903901</v>
      </c>
      <c r="AQ37">
        <v>2.2335504937016499</v>
      </c>
      <c r="AR37">
        <v>2.4383060973275898</v>
      </c>
      <c r="AS37">
        <v>2.6813257978583298</v>
      </c>
    </row>
    <row r="38" spans="1:45" x14ac:dyDescent="0.2">
      <c r="A38">
        <v>0.47200618751464601</v>
      </c>
      <c r="B38">
        <v>0.49621148978145702</v>
      </c>
      <c r="C38">
        <v>0.53274893680187108</v>
      </c>
      <c r="D38">
        <v>0.57796420212995303</v>
      </c>
      <c r="E38">
        <v>0.62884657730152804</v>
      </c>
      <c r="F38">
        <v>0.68248915300662805</v>
      </c>
      <c r="G38">
        <v>0.73494848793603107</v>
      </c>
      <c r="H38">
        <v>0.78300425694806208</v>
      </c>
      <c r="I38">
        <v>0.8241447194102911</v>
      </c>
      <c r="J38">
        <v>0.85455095898344302</v>
      </c>
      <c r="K38">
        <v>0.87190956684269205</v>
      </c>
      <c r="L38">
        <v>0.87643632820907502</v>
      </c>
      <c r="M38">
        <v>0.87356316062160211</v>
      </c>
      <c r="N38">
        <v>0.86724478064533905</v>
      </c>
      <c r="O38">
        <v>0.86153969066154101</v>
      </c>
      <c r="P38">
        <v>0.86024794966361406</v>
      </c>
      <c r="Q38">
        <v>0.86390476090338997</v>
      </c>
      <c r="R38">
        <v>0.87143804657827506</v>
      </c>
      <c r="S38">
        <v>0.88177219871725998</v>
      </c>
      <c r="T38">
        <v>0.89399335436028604</v>
      </c>
      <c r="U38">
        <v>0.90826661289339705</v>
      </c>
      <c r="V38">
        <v>0.92528115703016711</v>
      </c>
      <c r="W38">
        <v>0.94440701536027005</v>
      </c>
      <c r="X38">
        <v>0.96548984794052306</v>
      </c>
      <c r="Y38">
        <v>0.98767644920074704</v>
      </c>
      <c r="Z38">
        <v>1.01229899347162</v>
      </c>
      <c r="AA38">
        <v>1.03910082344034</v>
      </c>
      <c r="AB38">
        <v>1.0685687897537599</v>
      </c>
      <c r="AC38">
        <v>1.1006517250766501</v>
      </c>
      <c r="AD38">
        <v>1.13547895261297</v>
      </c>
      <c r="AE38">
        <v>1.1736998318191201</v>
      </c>
      <c r="AF38">
        <v>1.21644218609008</v>
      </c>
      <c r="AG38">
        <v>1.26309641803995</v>
      </c>
      <c r="AH38">
        <v>1.31476620182096</v>
      </c>
      <c r="AI38">
        <v>1.3723765936355501</v>
      </c>
      <c r="AJ38">
        <v>1.4372566778593401</v>
      </c>
      <c r="AK38">
        <v>1.5090396244244699</v>
      </c>
      <c r="AL38">
        <v>1.58900221053268</v>
      </c>
      <c r="AM38">
        <v>1.6839403093781</v>
      </c>
      <c r="AN38">
        <v>1.79144533553131</v>
      </c>
      <c r="AO38">
        <v>1.9157816271758401</v>
      </c>
      <c r="AP38">
        <v>2.0618629425507602</v>
      </c>
      <c r="AQ38">
        <v>2.2313192498871799</v>
      </c>
      <c r="AR38">
        <v>2.4361036488182699</v>
      </c>
      <c r="AS38">
        <v>2.6791543497649601</v>
      </c>
    </row>
    <row r="39" spans="1:45" x14ac:dyDescent="0.2">
      <c r="A39">
        <v>0.45895307898102505</v>
      </c>
      <c r="B39">
        <v>0.48250820515881998</v>
      </c>
      <c r="C39">
        <v>0.51818354231028996</v>
      </c>
      <c r="D39">
        <v>0.56252884919218504</v>
      </c>
      <c r="E39">
        <v>0.6127502371077691</v>
      </c>
      <c r="F39">
        <v>0.66604359377363209</v>
      </c>
      <c r="G39">
        <v>0.7181579827362391</v>
      </c>
      <c r="H39">
        <v>0.76666644145922003</v>
      </c>
      <c r="I39">
        <v>0.80878684306576509</v>
      </c>
      <c r="J39">
        <v>0.84075069018877902</v>
      </c>
      <c r="K39">
        <v>0.86016022343769005</v>
      </c>
      <c r="L39">
        <v>0.86664679109926201</v>
      </c>
      <c r="M39">
        <v>0.86526978682884403</v>
      </c>
      <c r="N39">
        <v>0.85996658639328905</v>
      </c>
      <c r="O39">
        <v>0.85472680267844903</v>
      </c>
      <c r="P39">
        <v>0.85354652083203908</v>
      </c>
      <c r="Q39">
        <v>0.85744843780042002</v>
      </c>
      <c r="R39">
        <v>0.86463889623362111</v>
      </c>
      <c r="S39">
        <v>0.87543879236490807</v>
      </c>
      <c r="T39">
        <v>0.88794009462589307</v>
      </c>
      <c r="U39">
        <v>0.90241079008170511</v>
      </c>
      <c r="V39">
        <v>0.91961362383406409</v>
      </c>
      <c r="W39">
        <v>0.93883579406575712</v>
      </c>
      <c r="X39">
        <v>0.96023917104482803</v>
      </c>
      <c r="Y39">
        <v>0.98280974740538407</v>
      </c>
      <c r="Z39">
        <v>1.0075751129682</v>
      </c>
      <c r="AA39">
        <v>1.0353353926436699</v>
      </c>
      <c r="AB39">
        <v>1.06412169434704</v>
      </c>
      <c r="AC39">
        <v>1.0966348602053699</v>
      </c>
      <c r="AD39">
        <v>1.1317195452661599</v>
      </c>
      <c r="AE39">
        <v>1.1701710519172601</v>
      </c>
      <c r="AF39">
        <v>1.2130810205601099</v>
      </c>
      <c r="AG39">
        <v>1.2598885159397999</v>
      </c>
      <c r="AH39">
        <v>1.31165132643361</v>
      </c>
      <c r="AI39">
        <v>1.36938549252835</v>
      </c>
      <c r="AJ39">
        <v>1.4343916095332401</v>
      </c>
      <c r="AK39">
        <v>1.50631603253497</v>
      </c>
      <c r="AL39">
        <v>1.5863355938308898</v>
      </c>
      <c r="AM39">
        <v>1.6813831043368301</v>
      </c>
      <c r="AN39">
        <v>1.7889446377579601</v>
      </c>
      <c r="AO39">
        <v>1.9133402557624999</v>
      </c>
      <c r="AP39">
        <v>2.0595227898606598</v>
      </c>
      <c r="AQ39">
        <v>2.2290005781828501</v>
      </c>
      <c r="AR39">
        <v>2.4337256078687601</v>
      </c>
      <c r="AS39">
        <v>2.6767991108871301</v>
      </c>
    </row>
    <row r="40" spans="1:45" x14ac:dyDescent="0.2">
      <c r="A40">
        <v>0.44650058819622801</v>
      </c>
      <c r="B40">
        <v>0.46956753992003702</v>
      </c>
      <c r="C40">
        <v>0.50442059623087598</v>
      </c>
      <c r="D40">
        <v>0.547991194799895</v>
      </c>
      <c r="E40">
        <v>0.59745812647984509</v>
      </c>
      <c r="F40">
        <v>0.65022121046206405</v>
      </c>
      <c r="G40">
        <v>0.70228996641239105</v>
      </c>
      <c r="H40">
        <v>0.75118534421079208</v>
      </c>
      <c r="I40">
        <v>0.79408561391683508</v>
      </c>
      <c r="J40">
        <v>0.82717194573283703</v>
      </c>
      <c r="K40">
        <v>0.84853455343599204</v>
      </c>
      <c r="L40">
        <v>0.85688575622770302</v>
      </c>
      <c r="M40">
        <v>0.85715810768912104</v>
      </c>
      <c r="N40">
        <v>0.85285260030183607</v>
      </c>
      <c r="O40">
        <v>0.84801861815629209</v>
      </c>
      <c r="P40">
        <v>0.8469923794710621</v>
      </c>
      <c r="Q40">
        <v>0.8511016123806141</v>
      </c>
      <c r="R40">
        <v>0.85810872614951106</v>
      </c>
      <c r="S40">
        <v>0.86882958882276407</v>
      </c>
      <c r="T40">
        <v>0.88191527142070403</v>
      </c>
      <c r="U40">
        <v>0.89658910132317804</v>
      </c>
      <c r="V40">
        <v>0.91364851566707206</v>
      </c>
      <c r="W40">
        <v>0.9331426128933531</v>
      </c>
      <c r="X40">
        <v>0.95487843573380904</v>
      </c>
      <c r="Y40">
        <v>0.97778749150842603</v>
      </c>
      <c r="Z40">
        <v>1.0032823917189</v>
      </c>
      <c r="AA40">
        <v>1.0308434199516801</v>
      </c>
      <c r="AB40">
        <v>1.0604562742108801</v>
      </c>
      <c r="AC40">
        <v>1.09262792056499</v>
      </c>
      <c r="AD40">
        <v>1.1279370957331101</v>
      </c>
      <c r="AE40">
        <v>1.1665172285008101</v>
      </c>
      <c r="AF40">
        <v>1.2095947090239401</v>
      </c>
      <c r="AG40">
        <v>1.2565803926283901</v>
      </c>
      <c r="AH40">
        <v>1.3085408268244101</v>
      </c>
      <c r="AI40">
        <v>1.3663674723852899</v>
      </c>
      <c r="AJ40">
        <v>1.4315517490229901</v>
      </c>
      <c r="AK40">
        <v>1.50358288259414</v>
      </c>
      <c r="AL40">
        <v>1.58367055916611</v>
      </c>
      <c r="AM40">
        <v>1.67883405422909</v>
      </c>
      <c r="AN40">
        <v>1.7863990824999401</v>
      </c>
      <c r="AO40">
        <v>1.91090392562975</v>
      </c>
      <c r="AP40">
        <v>2.05708483077861</v>
      </c>
      <c r="AQ40">
        <v>2.22662518153613</v>
      </c>
      <c r="AR40">
        <v>2.43138131671147</v>
      </c>
      <c r="AS40">
        <v>2.6744402838203101</v>
      </c>
    </row>
    <row r="41" spans="1:45" x14ac:dyDescent="0.2">
      <c r="A41">
        <v>0.43462166972661403</v>
      </c>
      <c r="B41">
        <v>0.45731614342393406</v>
      </c>
      <c r="C41">
        <v>0.49133077835169803</v>
      </c>
      <c r="D41">
        <v>0.5341250742807131</v>
      </c>
      <c r="E41">
        <v>0.58287534322020607</v>
      </c>
      <c r="F41">
        <v>0.635125077745333</v>
      </c>
      <c r="G41">
        <v>0.68717976585793106</v>
      </c>
      <c r="H41">
        <v>0.73616847712467304</v>
      </c>
      <c r="I41">
        <v>0.77975252782783511</v>
      </c>
      <c r="J41">
        <v>0.81408051463141906</v>
      </c>
      <c r="K41">
        <v>0.83690300105740112</v>
      </c>
      <c r="L41">
        <v>0.84727436768864606</v>
      </c>
      <c r="M41">
        <v>0.84913471966155307</v>
      </c>
      <c r="N41">
        <v>0.84589746394408005</v>
      </c>
      <c r="O41">
        <v>0.84155893647761804</v>
      </c>
      <c r="P41">
        <v>0.84064226100524997</v>
      </c>
      <c r="Q41">
        <v>0.84481746306204308</v>
      </c>
      <c r="R41">
        <v>0.85167071822747509</v>
      </c>
      <c r="S41">
        <v>0.86232745449861903</v>
      </c>
      <c r="T41">
        <v>0.87561267821364996</v>
      </c>
      <c r="U41">
        <v>0.89062144260806309</v>
      </c>
      <c r="V41">
        <v>0.90756657081267711</v>
      </c>
      <c r="W41">
        <v>0.92737578444910007</v>
      </c>
      <c r="X41">
        <v>0.94940876523638407</v>
      </c>
      <c r="Y41">
        <v>0.97275381020180107</v>
      </c>
      <c r="Z41">
        <v>0.99927805217064802</v>
      </c>
      <c r="AA41">
        <v>1.0273896418650601</v>
      </c>
      <c r="AB41">
        <v>1.0561518144145501</v>
      </c>
      <c r="AC41">
        <v>1.0890591758124599</v>
      </c>
      <c r="AD41">
        <v>1.12421636090751</v>
      </c>
      <c r="AE41">
        <v>1.1629063201932499</v>
      </c>
      <c r="AF41">
        <v>1.20613238725588</v>
      </c>
      <c r="AG41">
        <v>1.2532439735626499</v>
      </c>
      <c r="AH41">
        <v>1.3053229984390999</v>
      </c>
      <c r="AI41">
        <v>1.3633160154662201</v>
      </c>
      <c r="AJ41">
        <v>1.4286124812636201</v>
      </c>
      <c r="AK41">
        <v>1.5006913644734801</v>
      </c>
      <c r="AL41">
        <v>1.58088699472687</v>
      </c>
      <c r="AM41">
        <v>1.6761334190099699</v>
      </c>
      <c r="AN41">
        <v>1.7838031595405401</v>
      </c>
      <c r="AO41">
        <v>1.9083298914454598</v>
      </c>
      <c r="AP41">
        <v>2.05455585325093</v>
      </c>
      <c r="AQ41">
        <v>2.2241368551613401</v>
      </c>
      <c r="AR41">
        <v>2.42892874845692</v>
      </c>
      <c r="AS41">
        <v>2.6719322386744802</v>
      </c>
    </row>
    <row r="42" spans="1:45" x14ac:dyDescent="0.2">
      <c r="A42">
        <v>0.42365633806562203</v>
      </c>
      <c r="B42">
        <v>0.44561852095304805</v>
      </c>
      <c r="C42">
        <v>0.47903161843627406</v>
      </c>
      <c r="D42">
        <v>0.52097137035344809</v>
      </c>
      <c r="E42">
        <v>0.56883489386324204</v>
      </c>
      <c r="F42">
        <v>0.62083180028611995</v>
      </c>
      <c r="G42">
        <v>0.67230918212622703</v>
      </c>
      <c r="H42">
        <v>0.72116394377868509</v>
      </c>
      <c r="I42">
        <v>0.76541716862278908</v>
      </c>
      <c r="J42">
        <v>0.8014942277336341</v>
      </c>
      <c r="K42">
        <v>0.8254832841653621</v>
      </c>
      <c r="L42">
        <v>0.83786674493799806</v>
      </c>
      <c r="M42">
        <v>0.84130723378613204</v>
      </c>
      <c r="N42">
        <v>0.83906737222476802</v>
      </c>
      <c r="O42">
        <v>0.8352754130181681</v>
      </c>
      <c r="P42">
        <v>0.83441070965279107</v>
      </c>
      <c r="Q42">
        <v>0.83855230695846406</v>
      </c>
      <c r="R42">
        <v>0.84541011740792704</v>
      </c>
      <c r="S42">
        <v>0.85602682532515406</v>
      </c>
      <c r="T42">
        <v>0.86935418720055302</v>
      </c>
      <c r="U42">
        <v>0.88450402439907705</v>
      </c>
      <c r="V42">
        <v>0.90155312703948998</v>
      </c>
      <c r="W42">
        <v>0.92159864245464207</v>
      </c>
      <c r="X42">
        <v>0.94384621054489803</v>
      </c>
      <c r="Y42">
        <v>0.96756864307968604</v>
      </c>
      <c r="Z42">
        <v>0.99406011631089708</v>
      </c>
      <c r="AA42">
        <v>1.02234520076422</v>
      </c>
      <c r="AB42">
        <v>1.0524036107153301</v>
      </c>
      <c r="AC42">
        <v>1.08455461223725</v>
      </c>
      <c r="AD42">
        <v>1.1208436522171299</v>
      </c>
      <c r="AE42">
        <v>1.15939749908416</v>
      </c>
      <c r="AF42">
        <v>1.2025047281143599</v>
      </c>
      <c r="AG42">
        <v>1.2498867748451299</v>
      </c>
      <c r="AH42">
        <v>1.30205017713575</v>
      </c>
      <c r="AI42">
        <v>1.3601901040897499</v>
      </c>
      <c r="AJ42">
        <v>1.4255400307650099</v>
      </c>
      <c r="AK42">
        <v>1.49774822587826</v>
      </c>
      <c r="AL42">
        <v>1.5780860737842799</v>
      </c>
      <c r="AM42">
        <v>1.6734074505488201</v>
      </c>
      <c r="AN42">
        <v>1.7811002443935902</v>
      </c>
      <c r="AO42">
        <v>1.9057442457082301</v>
      </c>
      <c r="AP42">
        <v>2.0519962052487299</v>
      </c>
      <c r="AQ42">
        <v>2.2216159952221899</v>
      </c>
      <c r="AR42">
        <v>2.4264038510807699</v>
      </c>
      <c r="AS42">
        <v>2.6694175398766902</v>
      </c>
    </row>
    <row r="43" spans="1:45" x14ac:dyDescent="0.2">
      <c r="A43">
        <v>0.41299430593544401</v>
      </c>
      <c r="B43">
        <v>0.43444137187244303</v>
      </c>
      <c r="C43">
        <v>0.46715710168349001</v>
      </c>
      <c r="D43">
        <v>0.50843262683766599</v>
      </c>
      <c r="E43">
        <v>0.55574747966809701</v>
      </c>
      <c r="F43">
        <v>0.6066359335396021</v>
      </c>
      <c r="G43">
        <v>0.65814137038304998</v>
      </c>
      <c r="H43">
        <v>0.70729465685202708</v>
      </c>
      <c r="I43">
        <v>0.75148986729576805</v>
      </c>
      <c r="J43">
        <v>0.78872964708024307</v>
      </c>
      <c r="K43">
        <v>0.81431919626969407</v>
      </c>
      <c r="L43">
        <v>0.8287370431473281</v>
      </c>
      <c r="M43">
        <v>0.83363172196250002</v>
      </c>
      <c r="N43">
        <v>0.83237613585513004</v>
      </c>
      <c r="O43">
        <v>0.82914487076081811</v>
      </c>
      <c r="P43">
        <v>0.82830974955587711</v>
      </c>
      <c r="Q43">
        <v>0.83247550600133802</v>
      </c>
      <c r="R43">
        <v>0.83925273152383995</v>
      </c>
      <c r="S43">
        <v>0.84988557067780601</v>
      </c>
      <c r="T43">
        <v>0.86324612949351409</v>
      </c>
      <c r="U43">
        <v>0.87848876033070311</v>
      </c>
      <c r="V43">
        <v>0.89562067694538805</v>
      </c>
      <c r="W43">
        <v>0.91581116284415809</v>
      </c>
      <c r="X43">
        <v>0.93821629808139106</v>
      </c>
      <c r="Y43">
        <v>0.96231432734079203</v>
      </c>
      <c r="Z43">
        <v>0.98879246258974995</v>
      </c>
      <c r="AA43">
        <v>1.01741464313746</v>
      </c>
      <c r="AB43">
        <v>1.04763620988734</v>
      </c>
      <c r="AC43">
        <v>1.0808397212412699</v>
      </c>
      <c r="AD43">
        <v>1.1156684351992501</v>
      </c>
      <c r="AE43">
        <v>1.1554340098304701</v>
      </c>
      <c r="AF43">
        <v>1.19892816334269</v>
      </c>
      <c r="AG43">
        <v>1.2463839318007</v>
      </c>
      <c r="AH43">
        <v>1.2987291773951801</v>
      </c>
      <c r="AI43">
        <v>1.3569752210756501</v>
      </c>
      <c r="AJ43">
        <v>1.4224582640030701</v>
      </c>
      <c r="AK43">
        <v>1.49476249892649</v>
      </c>
      <c r="AL43">
        <v>1.5751850830682499</v>
      </c>
      <c r="AM43">
        <v>1.6705983036849799</v>
      </c>
      <c r="AN43">
        <v>1.77835179363608</v>
      </c>
      <c r="AO43">
        <v>1.90309265521757</v>
      </c>
      <c r="AP43">
        <v>2.0493133214089601</v>
      </c>
      <c r="AQ43">
        <v>2.2190362055481798</v>
      </c>
      <c r="AR43">
        <v>2.4237997390738601</v>
      </c>
      <c r="AS43">
        <v>2.6668115127646401</v>
      </c>
    </row>
    <row r="44" spans="1:45" x14ac:dyDescent="0.2">
      <c r="A44">
        <v>0.40305002320480504</v>
      </c>
      <c r="B44">
        <v>0.42411348560202</v>
      </c>
      <c r="C44">
        <v>0.45594603428103503</v>
      </c>
      <c r="D44">
        <v>0.49652881441275998</v>
      </c>
      <c r="E44">
        <v>0.54307360356616208</v>
      </c>
      <c r="F44">
        <v>0.593652767987497</v>
      </c>
      <c r="G44">
        <v>0.64500980965132104</v>
      </c>
      <c r="H44">
        <v>0.69386201967651906</v>
      </c>
      <c r="I44">
        <v>0.73872433042324503</v>
      </c>
      <c r="J44">
        <v>0.77603788921659711</v>
      </c>
      <c r="K44">
        <v>0.80381362953875701</v>
      </c>
      <c r="L44">
        <v>0.81974865055499901</v>
      </c>
      <c r="M44">
        <v>0.82574836226133308</v>
      </c>
      <c r="N44">
        <v>0.82580059587258003</v>
      </c>
      <c r="O44">
        <v>0.82323370679947405</v>
      </c>
      <c r="P44">
        <v>0.82235902762561908</v>
      </c>
      <c r="Q44">
        <v>0.82646864246554408</v>
      </c>
      <c r="R44">
        <v>0.83321466440243996</v>
      </c>
      <c r="S44">
        <v>0.84380683131963907</v>
      </c>
      <c r="T44">
        <v>0.85723428609504804</v>
      </c>
      <c r="U44">
        <v>0.87261198946107998</v>
      </c>
      <c r="V44">
        <v>0.88975900783406903</v>
      </c>
      <c r="W44">
        <v>0.90998632768445709</v>
      </c>
      <c r="X44">
        <v>0.93253273486150612</v>
      </c>
      <c r="Y44">
        <v>0.95708402856076813</v>
      </c>
      <c r="Z44">
        <v>0.98345705524182203</v>
      </c>
      <c r="AA44">
        <v>1.0123630187108199</v>
      </c>
      <c r="AB44">
        <v>1.04303335211552</v>
      </c>
      <c r="AC44">
        <v>1.0763786373089299</v>
      </c>
      <c r="AD44">
        <v>1.1124168772805001</v>
      </c>
      <c r="AE44">
        <v>1.1511815490161901</v>
      </c>
      <c r="AF44">
        <v>1.19500706009863</v>
      </c>
      <c r="AG44">
        <v>1.24264355826657</v>
      </c>
      <c r="AH44">
        <v>1.29530488126175</v>
      </c>
      <c r="AI44">
        <v>1.35368351781607</v>
      </c>
      <c r="AJ44">
        <v>1.41933872729168</v>
      </c>
      <c r="AK44">
        <v>1.4917301063469199</v>
      </c>
      <c r="AL44">
        <v>1.57223254154194</v>
      </c>
      <c r="AM44">
        <v>1.6676906000235601</v>
      </c>
      <c r="AN44">
        <v>1.7755916788953101</v>
      </c>
      <c r="AO44">
        <v>1.9003073233791801</v>
      </c>
      <c r="AP44">
        <v>2.0466008838035998</v>
      </c>
      <c r="AQ44">
        <v>2.2160520223222502</v>
      </c>
      <c r="AR44">
        <v>2.4211540606537199</v>
      </c>
      <c r="AS44">
        <v>2.6641303186318002</v>
      </c>
    </row>
    <row r="45" spans="1:45" x14ac:dyDescent="0.2">
      <c r="A45">
        <v>0.39350251517357204</v>
      </c>
      <c r="B45">
        <v>0.41393620287492106</v>
      </c>
      <c r="C45">
        <v>0.44528328994493305</v>
      </c>
      <c r="D45">
        <v>0.48516989076656103</v>
      </c>
      <c r="E45">
        <v>0.53095861740300199</v>
      </c>
      <c r="F45">
        <v>0.58067362347201601</v>
      </c>
      <c r="G45">
        <v>0.63155038066466607</v>
      </c>
      <c r="H45">
        <v>0.68035260083015803</v>
      </c>
      <c r="I45">
        <v>0.72595222791620606</v>
      </c>
      <c r="J45">
        <v>0.76401026551339701</v>
      </c>
      <c r="K45">
        <v>0.79344749437461704</v>
      </c>
      <c r="L45">
        <v>0.81027434846611301</v>
      </c>
      <c r="M45">
        <v>0.81779207718123004</v>
      </c>
      <c r="N45">
        <v>0.81893761995564107</v>
      </c>
      <c r="O45">
        <v>0.81749298314632401</v>
      </c>
      <c r="P45">
        <v>0.81656065440803505</v>
      </c>
      <c r="Q45">
        <v>0.82050814336234601</v>
      </c>
      <c r="R45">
        <v>0.82722323333285508</v>
      </c>
      <c r="S45">
        <v>0.83787707422173707</v>
      </c>
      <c r="T45">
        <v>0.85138207354242712</v>
      </c>
      <c r="U45">
        <v>0.86685574897807105</v>
      </c>
      <c r="V45">
        <v>0.8840139197662521</v>
      </c>
      <c r="W45">
        <v>0.90417372459118306</v>
      </c>
      <c r="X45">
        <v>0.92678156281712609</v>
      </c>
      <c r="Y45">
        <v>0.95186284576843205</v>
      </c>
      <c r="Z45">
        <v>0.97805729963888</v>
      </c>
      <c r="AA45">
        <v>1.0073759784828</v>
      </c>
      <c r="AB45">
        <v>1.03903577824375</v>
      </c>
      <c r="AC45">
        <v>1.07298708142032</v>
      </c>
      <c r="AD45">
        <v>1.10827519889772</v>
      </c>
      <c r="AE45">
        <v>1.1479708557752</v>
      </c>
      <c r="AF45">
        <v>1.1913446352389099</v>
      </c>
      <c r="AG45">
        <v>1.23906767514197</v>
      </c>
      <c r="AH45">
        <v>1.2917734711167099</v>
      </c>
      <c r="AI45">
        <v>1.3504291558880501</v>
      </c>
      <c r="AJ45">
        <v>1.41617030827295</v>
      </c>
      <c r="AK45">
        <v>1.4886097169177299</v>
      </c>
      <c r="AL45">
        <v>1.56916965222702</v>
      </c>
      <c r="AM45">
        <v>1.66473443586894</v>
      </c>
      <c r="AN45">
        <v>1.7726967661142901</v>
      </c>
      <c r="AO45">
        <v>1.89745795094527</v>
      </c>
      <c r="AP45">
        <v>2.04385807409651</v>
      </c>
      <c r="AQ45">
        <v>2.2133504339546102</v>
      </c>
      <c r="AR45">
        <v>2.4182277825625</v>
      </c>
      <c r="AS45">
        <v>2.66138332583439</v>
      </c>
    </row>
  </sheetData>
  <sheetProtection sheet="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S45"/>
  <sheetViews>
    <sheetView workbookViewId="0">
      <selection activeCell="J62" sqref="J62"/>
    </sheetView>
  </sheetViews>
  <sheetFormatPr defaultColWidth="8.7109375" defaultRowHeight="12.75" x14ac:dyDescent="0.2"/>
  <sheetData>
    <row r="1" spans="1:45" x14ac:dyDescent="0.2">
      <c r="A1">
        <v>1.6053163676309299</v>
      </c>
      <c r="B1">
        <v>1.63706103330495</v>
      </c>
      <c r="C1">
        <v>1.6628348818684</v>
      </c>
      <c r="D1">
        <v>1.69219268545089</v>
      </c>
      <c r="E1">
        <v>1.71310687643017</v>
      </c>
      <c r="F1">
        <v>1.7294875372729401</v>
      </c>
      <c r="G1">
        <v>1.71688519541963</v>
      </c>
      <c r="H1">
        <v>1.68712021086125</v>
      </c>
      <c r="I1">
        <v>1.6242529051880901</v>
      </c>
      <c r="J1">
        <v>1.5519237022132999</v>
      </c>
      <c r="K1">
        <v>1.46851038816206</v>
      </c>
      <c r="L1">
        <v>1.38768842384389</v>
      </c>
      <c r="M1">
        <v>1.30722641611004</v>
      </c>
      <c r="N1">
        <v>1.2298478165547999</v>
      </c>
      <c r="O1">
        <v>1.15960771574141</v>
      </c>
      <c r="P1">
        <v>1.1008527245842801</v>
      </c>
      <c r="Q1">
        <v>1.04996750884197</v>
      </c>
      <c r="R1">
        <v>1.00985898226632</v>
      </c>
      <c r="S1">
        <v>0.97438387148398709</v>
      </c>
      <c r="T1">
        <v>0.9476816256815721</v>
      </c>
      <c r="U1">
        <v>0.93016950741052207</v>
      </c>
      <c r="V1">
        <v>0.92029204473287995</v>
      </c>
      <c r="W1">
        <v>0.9167774258462611</v>
      </c>
      <c r="X1">
        <v>0.91680809663480112</v>
      </c>
      <c r="Y1">
        <v>0.92012062799321204</v>
      </c>
      <c r="Z1">
        <v>0.92652933412539706</v>
      </c>
      <c r="AA1">
        <v>0.93586472212401906</v>
      </c>
      <c r="AB1">
        <v>0.94854962844775803</v>
      </c>
      <c r="AC1">
        <v>0.96410593795411303</v>
      </c>
      <c r="AD1">
        <v>0.98268469343148812</v>
      </c>
      <c r="AE1">
        <v>1.0050315543527599</v>
      </c>
      <c r="AF1">
        <v>1.0291788648473399</v>
      </c>
      <c r="AG1">
        <v>1.05983682546321</v>
      </c>
      <c r="AH1">
        <v>1.0927852225553301</v>
      </c>
      <c r="AI1">
        <v>1.13129684734174</v>
      </c>
      <c r="AJ1">
        <v>1.17543140545156</v>
      </c>
      <c r="AK1">
        <v>1.2264644787319701</v>
      </c>
      <c r="AL1">
        <v>1.2816826522660101</v>
      </c>
      <c r="AM1">
        <v>1.3469418924338301</v>
      </c>
      <c r="AN1">
        <v>1.42667549823863</v>
      </c>
      <c r="AO1">
        <v>1.5161111249034001</v>
      </c>
      <c r="AP1">
        <v>1.6188067989707799</v>
      </c>
      <c r="AQ1">
        <v>1.74287616153269</v>
      </c>
      <c r="AR1">
        <v>1.8951765281355599</v>
      </c>
      <c r="AS1">
        <v>2.0749515034450399</v>
      </c>
    </row>
    <row r="2" spans="1:45" x14ac:dyDescent="0.2">
      <c r="A2">
        <v>1.58648637315237</v>
      </c>
      <c r="B2">
        <v>1.61164358525523</v>
      </c>
      <c r="C2">
        <v>1.63662391749184</v>
      </c>
      <c r="D2">
        <v>1.6705490917086601</v>
      </c>
      <c r="E2">
        <v>1.6963255239094499</v>
      </c>
      <c r="F2">
        <v>1.71603105824866</v>
      </c>
      <c r="G2">
        <v>1.7066895711613301</v>
      </c>
      <c r="H2">
        <v>1.67892021733768</v>
      </c>
      <c r="I2">
        <v>1.61758840675874</v>
      </c>
      <c r="J2">
        <v>1.5466879188109899</v>
      </c>
      <c r="K2">
        <v>1.46453363132188</v>
      </c>
      <c r="L2">
        <v>1.3841376637826099</v>
      </c>
      <c r="M2">
        <v>1.3044557508646899</v>
      </c>
      <c r="N2">
        <v>1.22771027383292</v>
      </c>
      <c r="O2">
        <v>1.15800148195191</v>
      </c>
      <c r="P2">
        <v>1.0995095147063001</v>
      </c>
      <c r="Q2">
        <v>1.04900690239987</v>
      </c>
      <c r="R2">
        <v>1.0091166646859899</v>
      </c>
      <c r="S2">
        <v>0.97366859517487603</v>
      </c>
      <c r="T2">
        <v>0.94717498925159105</v>
      </c>
      <c r="U2">
        <v>0.92974545140110998</v>
      </c>
      <c r="V2">
        <v>0.91989540862423003</v>
      </c>
      <c r="W2">
        <v>0.91644886979544204</v>
      </c>
      <c r="X2">
        <v>0.91653688580268111</v>
      </c>
      <c r="Y2">
        <v>0.91990750842313995</v>
      </c>
      <c r="Z2">
        <v>0.92632342360006303</v>
      </c>
      <c r="AA2">
        <v>0.9357224107135711</v>
      </c>
      <c r="AB2">
        <v>0.94839574431570106</v>
      </c>
      <c r="AC2">
        <v>0.96393596195036813</v>
      </c>
      <c r="AD2">
        <v>0.98257222373010211</v>
      </c>
      <c r="AE2">
        <v>1.0049501028382</v>
      </c>
      <c r="AF2">
        <v>1.02905997406192</v>
      </c>
      <c r="AG2">
        <v>1.0597145262738801</v>
      </c>
      <c r="AH2">
        <v>1.09273170068322</v>
      </c>
      <c r="AI2">
        <v>1.1312194991914799</v>
      </c>
      <c r="AJ2">
        <v>1.1753699876741801</v>
      </c>
      <c r="AK2">
        <v>1.2264080957310399</v>
      </c>
      <c r="AL2">
        <v>1.28161700320809</v>
      </c>
      <c r="AM2">
        <v>1.3468926803714201</v>
      </c>
      <c r="AN2">
        <v>1.4266084325757999</v>
      </c>
      <c r="AO2">
        <v>1.51604507569187</v>
      </c>
      <c r="AP2">
        <v>1.6187434671034899</v>
      </c>
      <c r="AQ2">
        <v>1.74281757830154</v>
      </c>
      <c r="AR2">
        <v>1.89509394365428</v>
      </c>
      <c r="AS2">
        <v>2.0749129209794002</v>
      </c>
    </row>
    <row r="3" spans="1:45" x14ac:dyDescent="0.2">
      <c r="A3">
        <v>1.5415282715096899</v>
      </c>
      <c r="B3">
        <v>1.56235711437404</v>
      </c>
      <c r="C3">
        <v>1.59527379129123</v>
      </c>
      <c r="D3">
        <v>1.6359593631408</v>
      </c>
      <c r="E3">
        <v>1.6686214606182199</v>
      </c>
      <c r="F3">
        <v>1.69389056147467</v>
      </c>
      <c r="G3">
        <v>1.6889437505625799</v>
      </c>
      <c r="H3">
        <v>1.6650740765488199</v>
      </c>
      <c r="I3">
        <v>1.6060263255771101</v>
      </c>
      <c r="J3">
        <v>1.53754933322452</v>
      </c>
      <c r="K3">
        <v>1.4569486905960101</v>
      </c>
      <c r="L3">
        <v>1.3786022356037901</v>
      </c>
      <c r="M3">
        <v>1.30013580773028</v>
      </c>
      <c r="N3">
        <v>1.2239957900418199</v>
      </c>
      <c r="O3">
        <v>1.1548539582077799</v>
      </c>
      <c r="P3">
        <v>1.09725720320395</v>
      </c>
      <c r="Q3">
        <v>1.0472642025544601</v>
      </c>
      <c r="R3">
        <v>1.00746732445424</v>
      </c>
      <c r="S3">
        <v>0.97253088961715606</v>
      </c>
      <c r="T3">
        <v>0.94634614877837508</v>
      </c>
      <c r="U3">
        <v>0.92888621525424908</v>
      </c>
      <c r="V3">
        <v>0.91929214243454804</v>
      </c>
      <c r="W3">
        <v>0.91596240380663208</v>
      </c>
      <c r="X3">
        <v>0.9160879088187861</v>
      </c>
      <c r="Y3">
        <v>0.91958851604877512</v>
      </c>
      <c r="Z3">
        <v>0.92605698627074706</v>
      </c>
      <c r="AA3">
        <v>0.93542926722999509</v>
      </c>
      <c r="AB3">
        <v>0.9481437249126341</v>
      </c>
      <c r="AC3">
        <v>0.96379196298063807</v>
      </c>
      <c r="AD3">
        <v>0.98237491630416707</v>
      </c>
      <c r="AE3">
        <v>1.0047822061431</v>
      </c>
      <c r="AF3">
        <v>1.0289236485908599</v>
      </c>
      <c r="AG3">
        <v>1.0595969442177799</v>
      </c>
      <c r="AH3">
        <v>1.0925633843621301</v>
      </c>
      <c r="AI3">
        <v>1.1310885971959701</v>
      </c>
      <c r="AJ3">
        <v>1.17525811847026</v>
      </c>
      <c r="AK3">
        <v>1.22630901748327</v>
      </c>
      <c r="AL3">
        <v>1.2815236472045499</v>
      </c>
      <c r="AM3">
        <v>1.34682023296516</v>
      </c>
      <c r="AN3">
        <v>1.42654474334554</v>
      </c>
      <c r="AO3">
        <v>1.5159443870870701</v>
      </c>
      <c r="AP3">
        <v>1.6186153323732699</v>
      </c>
      <c r="AQ3">
        <v>1.74274791181968</v>
      </c>
      <c r="AR3">
        <v>1.8949974967599701</v>
      </c>
      <c r="AS3">
        <v>2.0748293681294898</v>
      </c>
    </row>
    <row r="4" spans="1:45" x14ac:dyDescent="0.2">
      <c r="A4">
        <v>1.4719510739182</v>
      </c>
      <c r="B4">
        <v>1.5027264810407202</v>
      </c>
      <c r="C4">
        <v>1.5435641290879101</v>
      </c>
      <c r="D4">
        <v>1.59182792460302</v>
      </c>
      <c r="E4">
        <v>1.6317247946137701</v>
      </c>
      <c r="F4">
        <v>1.6632282374346898</v>
      </c>
      <c r="G4">
        <v>1.6638082321750098</v>
      </c>
      <c r="H4">
        <v>1.6438431095772299</v>
      </c>
      <c r="I4">
        <v>1.58908346182779</v>
      </c>
      <c r="J4">
        <v>1.52375933145475</v>
      </c>
      <c r="K4">
        <v>1.4463158073440199</v>
      </c>
      <c r="L4">
        <v>1.3698602850697101</v>
      </c>
      <c r="M4">
        <v>1.29331911053016</v>
      </c>
      <c r="N4">
        <v>1.2189300057567301</v>
      </c>
      <c r="O4">
        <v>1.15077485619082</v>
      </c>
      <c r="P4">
        <v>1.09383308638924</v>
      </c>
      <c r="Q4">
        <v>1.04454532378746</v>
      </c>
      <c r="R4">
        <v>1.00550993539682</v>
      </c>
      <c r="S4">
        <v>0.97095326845757002</v>
      </c>
      <c r="T4">
        <v>0.94492715182837206</v>
      </c>
      <c r="U4">
        <v>0.9278302503301481</v>
      </c>
      <c r="V4">
        <v>0.91844970936009906</v>
      </c>
      <c r="W4">
        <v>0.91522602637500405</v>
      </c>
      <c r="X4">
        <v>0.91543577740327908</v>
      </c>
      <c r="Y4">
        <v>0.91906500921153711</v>
      </c>
      <c r="Z4">
        <v>0.92560678380596706</v>
      </c>
      <c r="AA4">
        <v>0.93499064674962906</v>
      </c>
      <c r="AB4">
        <v>0.94787136735196997</v>
      </c>
      <c r="AC4">
        <v>0.9634954452890041</v>
      </c>
      <c r="AD4">
        <v>0.98210867107466504</v>
      </c>
      <c r="AE4">
        <v>1.00454664633855</v>
      </c>
      <c r="AF4">
        <v>1.02869186028828</v>
      </c>
      <c r="AG4">
        <v>1.0593722591922501</v>
      </c>
      <c r="AH4">
        <v>1.09239326886666</v>
      </c>
      <c r="AI4">
        <v>1.1309409272161801</v>
      </c>
      <c r="AJ4">
        <v>1.1750875328033701</v>
      </c>
      <c r="AK4">
        <v>1.2262004545651199</v>
      </c>
      <c r="AL4">
        <v>1.2813813657522801</v>
      </c>
      <c r="AM4">
        <v>1.3466415673732501</v>
      </c>
      <c r="AN4">
        <v>1.4264289493315201</v>
      </c>
      <c r="AO4">
        <v>1.5158447303460501</v>
      </c>
      <c r="AP4">
        <v>1.6184950384493701</v>
      </c>
      <c r="AQ4">
        <v>1.7426382699445702</v>
      </c>
      <c r="AR4">
        <v>1.89490667268714</v>
      </c>
      <c r="AS4">
        <v>2.0747056433739899</v>
      </c>
    </row>
    <row r="5" spans="1:45" x14ac:dyDescent="0.2">
      <c r="A5">
        <v>1.3963620109800701</v>
      </c>
      <c r="B5">
        <v>1.43685244988824</v>
      </c>
      <c r="C5">
        <v>1.48174690428969</v>
      </c>
      <c r="D5">
        <v>1.5406347484780198</v>
      </c>
      <c r="E5">
        <v>1.5868189833569399</v>
      </c>
      <c r="F5">
        <v>1.6252372747591002</v>
      </c>
      <c r="G5">
        <v>1.6315774269472199</v>
      </c>
      <c r="H5">
        <v>1.6169603895053601</v>
      </c>
      <c r="I5">
        <v>1.5665795802256599</v>
      </c>
      <c r="J5">
        <v>1.50555189035787</v>
      </c>
      <c r="K5">
        <v>1.43148493429588</v>
      </c>
      <c r="L5">
        <v>1.35825666835022</v>
      </c>
      <c r="M5">
        <v>1.28422634463692</v>
      </c>
      <c r="N5">
        <v>1.21172942215437</v>
      </c>
      <c r="O5">
        <v>1.14517374774984</v>
      </c>
      <c r="P5">
        <v>1.08960994262573</v>
      </c>
      <c r="Q5">
        <v>1.04104990923591</v>
      </c>
      <c r="R5">
        <v>1.0026420612198701</v>
      </c>
      <c r="S5">
        <v>0.9686659704865811</v>
      </c>
      <c r="T5">
        <v>0.94323734620020006</v>
      </c>
      <c r="U5">
        <v>0.92648801820036109</v>
      </c>
      <c r="V5">
        <v>0.91727393640697907</v>
      </c>
      <c r="W5">
        <v>0.91428186593356509</v>
      </c>
      <c r="X5">
        <v>0.91470403957868995</v>
      </c>
      <c r="Y5">
        <v>0.91843316319225998</v>
      </c>
      <c r="Z5">
        <v>0.92499987619403612</v>
      </c>
      <c r="AA5">
        <v>0.9345337067482391</v>
      </c>
      <c r="AB5">
        <v>0.94742369674091709</v>
      </c>
      <c r="AC5">
        <v>0.96307595080911212</v>
      </c>
      <c r="AD5">
        <v>0.98172878426030996</v>
      </c>
      <c r="AE5">
        <v>1.00423008773126</v>
      </c>
      <c r="AF5">
        <v>1.0283934354898401</v>
      </c>
      <c r="AG5">
        <v>1.0591515162585099</v>
      </c>
      <c r="AH5">
        <v>1.09218609626144</v>
      </c>
      <c r="AI5">
        <v>1.13070865931918</v>
      </c>
      <c r="AJ5">
        <v>1.1748870008016099</v>
      </c>
      <c r="AK5">
        <v>1.2259602848612801</v>
      </c>
      <c r="AL5">
        <v>1.28119003248292</v>
      </c>
      <c r="AM5">
        <v>1.3464833196702499</v>
      </c>
      <c r="AN5">
        <v>1.4262565559557701</v>
      </c>
      <c r="AO5">
        <v>1.5156749206869999</v>
      </c>
      <c r="AP5">
        <v>1.61834024887315</v>
      </c>
      <c r="AQ5">
        <v>1.74246516407108</v>
      </c>
      <c r="AR5">
        <v>1.8947380716506399</v>
      </c>
      <c r="AS5">
        <v>2.0745472610426798</v>
      </c>
    </row>
    <row r="6" spans="1:45" x14ac:dyDescent="0.2">
      <c r="A6">
        <v>1.3210790488898601</v>
      </c>
      <c r="B6">
        <v>1.3687034256856201</v>
      </c>
      <c r="C6">
        <v>1.4215677959290101</v>
      </c>
      <c r="D6">
        <v>1.4797651156368499</v>
      </c>
      <c r="E6">
        <v>1.5353434127857399</v>
      </c>
      <c r="F6">
        <v>1.58076214923048</v>
      </c>
      <c r="G6">
        <v>1.59386626912478</v>
      </c>
      <c r="H6">
        <v>1.5851403816901701</v>
      </c>
      <c r="I6">
        <v>1.5401884393120802</v>
      </c>
      <c r="J6">
        <v>1.4838314634294001</v>
      </c>
      <c r="K6">
        <v>1.4137666544269301</v>
      </c>
      <c r="L6">
        <v>1.3439553582975801</v>
      </c>
      <c r="M6">
        <v>1.2726018769445799</v>
      </c>
      <c r="N6">
        <v>1.2023703218031401</v>
      </c>
      <c r="O6">
        <v>1.13793519965915</v>
      </c>
      <c r="P6">
        <v>1.0839912034590999</v>
      </c>
      <c r="Q6">
        <v>1.0368436848385101</v>
      </c>
      <c r="R6">
        <v>0.9992807754379891</v>
      </c>
      <c r="S6">
        <v>0.96600052369337608</v>
      </c>
      <c r="T6">
        <v>0.94101982428135811</v>
      </c>
      <c r="U6">
        <v>0.92467696864518711</v>
      </c>
      <c r="V6">
        <v>0.91587527231631505</v>
      </c>
      <c r="W6">
        <v>0.91317144659061911</v>
      </c>
      <c r="X6">
        <v>0.91366903132135002</v>
      </c>
      <c r="Y6">
        <v>0.91750506263584608</v>
      </c>
      <c r="Z6">
        <v>0.92428690589762608</v>
      </c>
      <c r="AA6">
        <v>0.93393344535330802</v>
      </c>
      <c r="AB6">
        <v>0.94686939231348211</v>
      </c>
      <c r="AC6">
        <v>0.96259083916024002</v>
      </c>
      <c r="AD6">
        <v>0.98137841361441303</v>
      </c>
      <c r="AE6">
        <v>1.0038500668947901</v>
      </c>
      <c r="AF6">
        <v>1.02804564472965</v>
      </c>
      <c r="AG6">
        <v>1.05882248574403</v>
      </c>
      <c r="AH6">
        <v>1.09187409083141</v>
      </c>
      <c r="AI6">
        <v>1.13041250469528</v>
      </c>
      <c r="AJ6">
        <v>1.17468042501029</v>
      </c>
      <c r="AK6">
        <v>1.22572681119913</v>
      </c>
      <c r="AL6">
        <v>1.2809730943772499</v>
      </c>
      <c r="AM6">
        <v>1.34626077834592</v>
      </c>
      <c r="AN6">
        <v>1.42603328569865</v>
      </c>
      <c r="AO6">
        <v>1.51548894309113</v>
      </c>
      <c r="AP6">
        <v>1.6181731261565</v>
      </c>
      <c r="AQ6">
        <v>1.7422705171228499</v>
      </c>
      <c r="AR6">
        <v>1.8945799623228599</v>
      </c>
      <c r="AS6">
        <v>2.07436667648496</v>
      </c>
    </row>
    <row r="7" spans="1:45" x14ac:dyDescent="0.2">
      <c r="A7">
        <v>1.2509023405906601</v>
      </c>
      <c r="B7">
        <v>1.3024641333676901</v>
      </c>
      <c r="C7">
        <v>1.35949685882366</v>
      </c>
      <c r="D7">
        <v>1.4188716020308099</v>
      </c>
      <c r="E7">
        <v>1.4786275857620401</v>
      </c>
      <c r="F7">
        <v>1.53081128837009</v>
      </c>
      <c r="G7">
        <v>1.5514518358643499</v>
      </c>
      <c r="H7">
        <v>1.54928292473528</v>
      </c>
      <c r="I7">
        <v>1.5104327948424499</v>
      </c>
      <c r="J7">
        <v>1.4592330517813901</v>
      </c>
      <c r="K7">
        <v>1.3936999375895001</v>
      </c>
      <c r="L7">
        <v>1.32770483657877</v>
      </c>
      <c r="M7">
        <v>1.2595022410844801</v>
      </c>
      <c r="N7">
        <v>1.1917822669064799</v>
      </c>
      <c r="O7">
        <v>1.1294745972856899</v>
      </c>
      <c r="P7">
        <v>1.0772510850322199</v>
      </c>
      <c r="Q7">
        <v>1.03146383331547</v>
      </c>
      <c r="R7">
        <v>0.99511876041926706</v>
      </c>
      <c r="S7">
        <v>0.96273416851746207</v>
      </c>
      <c r="T7">
        <v>0.93842628170191211</v>
      </c>
      <c r="U7">
        <v>0.92256250764592806</v>
      </c>
      <c r="V7">
        <v>0.91418958677702811</v>
      </c>
      <c r="W7">
        <v>0.91170147956803504</v>
      </c>
      <c r="X7">
        <v>0.91252058176423112</v>
      </c>
      <c r="Y7">
        <v>0.91657161361213202</v>
      </c>
      <c r="Z7">
        <v>0.92343289096881609</v>
      </c>
      <c r="AA7">
        <v>0.93318703077728404</v>
      </c>
      <c r="AB7">
        <v>0.94622680322636998</v>
      </c>
      <c r="AC7">
        <v>0.9620470979323571</v>
      </c>
      <c r="AD7">
        <v>0.98083524867573113</v>
      </c>
      <c r="AE7">
        <v>1.00338755016331</v>
      </c>
      <c r="AF7">
        <v>1.0276454454372601</v>
      </c>
      <c r="AG7">
        <v>1.05844898668887</v>
      </c>
      <c r="AH7">
        <v>1.0915348333741599</v>
      </c>
      <c r="AI7">
        <v>1.1300953627330399</v>
      </c>
      <c r="AJ7">
        <v>1.1743634309498301</v>
      </c>
      <c r="AK7">
        <v>1.2254585200178401</v>
      </c>
      <c r="AL7">
        <v>1.2807178827280901</v>
      </c>
      <c r="AM7">
        <v>1.34602855726269</v>
      </c>
      <c r="AN7">
        <v>1.4257818621041001</v>
      </c>
      <c r="AO7">
        <v>1.51524051467344</v>
      </c>
      <c r="AP7">
        <v>1.61794958822348</v>
      </c>
      <c r="AQ7">
        <v>1.7420549896033002</v>
      </c>
      <c r="AR7">
        <v>1.89433205339757</v>
      </c>
      <c r="AS7">
        <v>2.0741308307148598</v>
      </c>
    </row>
    <row r="8" spans="1:45" x14ac:dyDescent="0.2">
      <c r="A8">
        <v>1.1842061354890701</v>
      </c>
      <c r="B8">
        <v>1.23527083177262</v>
      </c>
      <c r="C8">
        <v>1.2934789317451001</v>
      </c>
      <c r="D8">
        <v>1.35734928512356</v>
      </c>
      <c r="E8">
        <v>1.41708731435747</v>
      </c>
      <c r="F8">
        <v>1.4772859057918499</v>
      </c>
      <c r="G8">
        <v>1.5052821988143399</v>
      </c>
      <c r="H8">
        <v>1.51010290797327</v>
      </c>
      <c r="I8">
        <v>1.47789626516866</v>
      </c>
      <c r="J8">
        <v>1.4324830336466801</v>
      </c>
      <c r="K8">
        <v>1.37168407417782</v>
      </c>
      <c r="L8">
        <v>1.3096925325278299</v>
      </c>
      <c r="M8">
        <v>1.2448668990340499</v>
      </c>
      <c r="N8">
        <v>1.1800775276273801</v>
      </c>
      <c r="O8">
        <v>1.12001533724296</v>
      </c>
      <c r="P8">
        <v>1.06962833485168</v>
      </c>
      <c r="Q8">
        <v>1.0253496222679599</v>
      </c>
      <c r="R8">
        <v>0.99030485033821203</v>
      </c>
      <c r="S8">
        <v>0.95882995169099605</v>
      </c>
      <c r="T8">
        <v>0.93530409487991606</v>
      </c>
      <c r="U8">
        <v>0.92013815021024403</v>
      </c>
      <c r="V8">
        <v>0.91217839485982311</v>
      </c>
      <c r="W8">
        <v>0.91003437493056105</v>
      </c>
      <c r="X8">
        <v>0.91113353035037503</v>
      </c>
      <c r="Y8">
        <v>0.91538258746929302</v>
      </c>
      <c r="Z8">
        <v>0.92245301444059202</v>
      </c>
      <c r="AA8">
        <v>0.93235413571095804</v>
      </c>
      <c r="AB8">
        <v>0.9454556364137241</v>
      </c>
      <c r="AC8">
        <v>0.96137955133606712</v>
      </c>
      <c r="AD8">
        <v>0.98026303795317804</v>
      </c>
      <c r="AE8">
        <v>1.00286325850074</v>
      </c>
      <c r="AF8">
        <v>1.0271745240143499</v>
      </c>
      <c r="AG8">
        <v>1.0580155023090401</v>
      </c>
      <c r="AH8">
        <v>1.0911385297248299</v>
      </c>
      <c r="AI8">
        <v>1.12974039209581</v>
      </c>
      <c r="AJ8">
        <v>1.1739826777398801</v>
      </c>
      <c r="AK8">
        <v>1.2251295432492899</v>
      </c>
      <c r="AL8">
        <v>1.2803941971471</v>
      </c>
      <c r="AM8">
        <v>1.34571662114496</v>
      </c>
      <c r="AN8">
        <v>1.42553872298928</v>
      </c>
      <c r="AO8">
        <v>1.5149694363972399</v>
      </c>
      <c r="AP8">
        <v>1.6176660380063801</v>
      </c>
      <c r="AQ8">
        <v>1.7418044894152001</v>
      </c>
      <c r="AR8">
        <v>1.8940887582281001</v>
      </c>
      <c r="AS8">
        <v>2.0738997562321599</v>
      </c>
    </row>
    <row r="9" spans="1:45" x14ac:dyDescent="0.2">
      <c r="A9">
        <v>1.11703626183695</v>
      </c>
      <c r="B9">
        <v>1.16763871043763</v>
      </c>
      <c r="C9">
        <v>1.22767555080603</v>
      </c>
      <c r="D9">
        <v>1.2949615375371399</v>
      </c>
      <c r="E9">
        <v>1.35908850844385</v>
      </c>
      <c r="F9">
        <v>1.4194452930456101</v>
      </c>
      <c r="G9">
        <v>1.4565177269638701</v>
      </c>
      <c r="H9">
        <v>1.46831885425952</v>
      </c>
      <c r="I9">
        <v>1.44304964915642</v>
      </c>
      <c r="J9">
        <v>1.40370548541438</v>
      </c>
      <c r="K9">
        <v>1.3483662839984001</v>
      </c>
      <c r="L9">
        <v>1.2906448142313001</v>
      </c>
      <c r="M9">
        <v>1.22938484899343</v>
      </c>
      <c r="N9">
        <v>1.16754103026275</v>
      </c>
      <c r="O9">
        <v>1.1098769713428001</v>
      </c>
      <c r="P9">
        <v>1.0615089143105301</v>
      </c>
      <c r="Q9">
        <v>1.01878185082323</v>
      </c>
      <c r="R9">
        <v>0.98496744544951109</v>
      </c>
      <c r="S9">
        <v>0.95454480908835104</v>
      </c>
      <c r="T9">
        <v>0.93190920816625611</v>
      </c>
      <c r="U9">
        <v>0.91729498002229404</v>
      </c>
      <c r="V9">
        <v>0.90990817660280998</v>
      </c>
      <c r="W9">
        <v>0.90818472616366608</v>
      </c>
      <c r="X9">
        <v>0.90956093423966999</v>
      </c>
      <c r="Y9">
        <v>0.91408599388186706</v>
      </c>
      <c r="Z9">
        <v>0.92134132480006503</v>
      </c>
      <c r="AA9">
        <v>0.93134857828547613</v>
      </c>
      <c r="AB9">
        <v>0.94460468202078707</v>
      </c>
      <c r="AC9">
        <v>0.96067061893872108</v>
      </c>
      <c r="AD9">
        <v>0.97959704845583306</v>
      </c>
      <c r="AE9">
        <v>1.00225333431827</v>
      </c>
      <c r="AF9">
        <v>1.02666262200294</v>
      </c>
      <c r="AG9">
        <v>1.05752352250717</v>
      </c>
      <c r="AH9">
        <v>1.09065935408724</v>
      </c>
      <c r="AI9">
        <v>1.12931083887994</v>
      </c>
      <c r="AJ9">
        <v>1.1736137085285501</v>
      </c>
      <c r="AK9">
        <v>1.22478378665223</v>
      </c>
      <c r="AL9">
        <v>1.28002088983063</v>
      </c>
      <c r="AM9">
        <v>1.34538427509505</v>
      </c>
      <c r="AN9">
        <v>1.42518141696881</v>
      </c>
      <c r="AO9">
        <v>1.5146443803527099</v>
      </c>
      <c r="AP9">
        <v>1.61736974486961</v>
      </c>
      <c r="AQ9">
        <v>1.7415112914851298</v>
      </c>
      <c r="AR9">
        <v>1.8938111733115499</v>
      </c>
      <c r="AS9">
        <v>2.0736015311729599</v>
      </c>
    </row>
    <row r="10" spans="1:45" x14ac:dyDescent="0.2">
      <c r="A10">
        <v>1.05247860883356</v>
      </c>
      <c r="B10">
        <v>1.10253356232345</v>
      </c>
      <c r="C10">
        <v>1.16336540626007</v>
      </c>
      <c r="D10">
        <v>1.2323233989503399</v>
      </c>
      <c r="E10">
        <v>1.3008429171025899</v>
      </c>
      <c r="F10">
        <v>1.3655492026296199</v>
      </c>
      <c r="G10">
        <v>1.40363255334804</v>
      </c>
      <c r="H10">
        <v>1.4249752709272201</v>
      </c>
      <c r="I10">
        <v>1.40688030703972</v>
      </c>
      <c r="J10">
        <v>1.3738412096142101</v>
      </c>
      <c r="K10">
        <v>1.3238817917099901</v>
      </c>
      <c r="L10">
        <v>1.2707391332040601</v>
      </c>
      <c r="M10">
        <v>1.2131394903003101</v>
      </c>
      <c r="N10">
        <v>1.1544494725543799</v>
      </c>
      <c r="O10">
        <v>1.09947204416269</v>
      </c>
      <c r="P10">
        <v>1.05296955007506</v>
      </c>
      <c r="Q10">
        <v>1.0119046442502599</v>
      </c>
      <c r="R10">
        <v>0.97939446757907811</v>
      </c>
      <c r="S10">
        <v>0.95003376350995206</v>
      </c>
      <c r="T10">
        <v>0.92820206582239806</v>
      </c>
      <c r="U10">
        <v>0.91428924810727996</v>
      </c>
      <c r="V10">
        <v>0.90740657449126205</v>
      </c>
      <c r="W10">
        <v>0.90606523238356806</v>
      </c>
      <c r="X10">
        <v>0.90782938024823212</v>
      </c>
      <c r="Y10">
        <v>0.91257086206906302</v>
      </c>
      <c r="Z10">
        <v>0.92004271879588995</v>
      </c>
      <c r="AA10">
        <v>0.93025752264957706</v>
      </c>
      <c r="AB10">
        <v>0.94366665507497505</v>
      </c>
      <c r="AC10">
        <v>0.95977732582629804</v>
      </c>
      <c r="AD10">
        <v>0.9788264745075731</v>
      </c>
      <c r="AE10">
        <v>1.0015855947932899</v>
      </c>
      <c r="AF10">
        <v>1.02602401366699</v>
      </c>
      <c r="AG10">
        <v>1.0569460902633501</v>
      </c>
      <c r="AH10">
        <v>1.0901327634667</v>
      </c>
      <c r="AI10">
        <v>1.12884203406067</v>
      </c>
      <c r="AJ10">
        <v>1.1731675641370201</v>
      </c>
      <c r="AK10">
        <v>1.22435914391685</v>
      </c>
      <c r="AL10">
        <v>1.2796650593488801</v>
      </c>
      <c r="AM10">
        <v>1.34502696194102</v>
      </c>
      <c r="AN10">
        <v>1.4248333940545299</v>
      </c>
      <c r="AO10">
        <v>1.51430605259143</v>
      </c>
      <c r="AP10">
        <v>1.6170464899208001</v>
      </c>
      <c r="AQ10">
        <v>1.7411836217527399</v>
      </c>
      <c r="AR10">
        <v>1.8934838300866499</v>
      </c>
      <c r="AS10">
        <v>2.0732966515251698</v>
      </c>
    </row>
    <row r="11" spans="1:45" x14ac:dyDescent="0.2">
      <c r="A11">
        <v>0.9916942095772131</v>
      </c>
      <c r="B11">
        <v>1.0400901518686001</v>
      </c>
      <c r="C11">
        <v>1.10065729312978</v>
      </c>
      <c r="D11">
        <v>1.17163872912259</v>
      </c>
      <c r="E11">
        <v>1.2433365028864001</v>
      </c>
      <c r="F11">
        <v>1.3119274557965599</v>
      </c>
      <c r="G11">
        <v>1.3544327780485301</v>
      </c>
      <c r="H11">
        <v>1.38059847933373</v>
      </c>
      <c r="I11">
        <v>1.36974115050737</v>
      </c>
      <c r="J11">
        <v>1.3430850041050399</v>
      </c>
      <c r="K11">
        <v>1.29874139407293</v>
      </c>
      <c r="L11">
        <v>1.25033860371682</v>
      </c>
      <c r="M11">
        <v>1.19662804072197</v>
      </c>
      <c r="N11">
        <v>1.14104664611883</v>
      </c>
      <c r="O11">
        <v>1.08865162240168</v>
      </c>
      <c r="P11">
        <v>1.04428866249537</v>
      </c>
      <c r="Q11">
        <v>1.0048837730245299</v>
      </c>
      <c r="R11">
        <v>0.97359383890532003</v>
      </c>
      <c r="S11">
        <v>0.94533000752751806</v>
      </c>
      <c r="T11">
        <v>0.92436045183856408</v>
      </c>
      <c r="U11">
        <v>0.91111151946446001</v>
      </c>
      <c r="V11">
        <v>0.90473414640259509</v>
      </c>
      <c r="W11">
        <v>0.90382467670450406</v>
      </c>
      <c r="X11">
        <v>0.90591799575888998</v>
      </c>
      <c r="Y11">
        <v>0.91092587420929805</v>
      </c>
      <c r="Z11">
        <v>0.91864230102423305</v>
      </c>
      <c r="AA11">
        <v>0.92902395113963809</v>
      </c>
      <c r="AB11">
        <v>0.94261884228915305</v>
      </c>
      <c r="AC11">
        <v>0.95885426328896406</v>
      </c>
      <c r="AD11">
        <v>0.97798810463429509</v>
      </c>
      <c r="AE11">
        <v>1.0008411671953501</v>
      </c>
      <c r="AF11">
        <v>1.0253482382736501</v>
      </c>
      <c r="AG11">
        <v>1.0563391941262099</v>
      </c>
      <c r="AH11">
        <v>1.08958538319051</v>
      </c>
      <c r="AI11">
        <v>1.1282961029844401</v>
      </c>
      <c r="AJ11">
        <v>1.1726372045000499</v>
      </c>
      <c r="AK11">
        <v>1.22387848246141</v>
      </c>
      <c r="AL11">
        <v>1.27921557633468</v>
      </c>
      <c r="AM11">
        <v>1.3445896547621601</v>
      </c>
      <c r="AN11">
        <v>1.4244449725486099</v>
      </c>
      <c r="AO11">
        <v>1.513939792578</v>
      </c>
      <c r="AP11">
        <v>1.61667129785465</v>
      </c>
      <c r="AQ11">
        <v>1.7408199486778999</v>
      </c>
      <c r="AR11">
        <v>1.8931447833059201</v>
      </c>
      <c r="AS11">
        <v>2.0729503021971101</v>
      </c>
    </row>
    <row r="12" spans="1:45" x14ac:dyDescent="0.2">
      <c r="A12">
        <v>0.93394582258653702</v>
      </c>
      <c r="B12">
        <v>0.98139508877018111</v>
      </c>
      <c r="C12">
        <v>1.0420114022348801</v>
      </c>
      <c r="D12">
        <v>1.11369977296558</v>
      </c>
      <c r="E12">
        <v>1.1864697711133201</v>
      </c>
      <c r="F12">
        <v>1.2585707774103301</v>
      </c>
      <c r="G12">
        <v>1.3070818923880601</v>
      </c>
      <c r="H12">
        <v>1.3348387917370099</v>
      </c>
      <c r="I12">
        <v>1.33247489552317</v>
      </c>
      <c r="J12">
        <v>1.3120515850119299</v>
      </c>
      <c r="K12">
        <v>1.27322899744803</v>
      </c>
      <c r="L12">
        <v>1.22951749210539</v>
      </c>
      <c r="M12">
        <v>1.1796590530798001</v>
      </c>
      <c r="N12">
        <v>1.12742105570219</v>
      </c>
      <c r="O12">
        <v>1.07766810039688</v>
      </c>
      <c r="P12">
        <v>1.03548288183857</v>
      </c>
      <c r="Q12">
        <v>0.9977472918261161</v>
      </c>
      <c r="R12">
        <v>0.96778793292890608</v>
      </c>
      <c r="S12">
        <v>0.94057052093643001</v>
      </c>
      <c r="T12">
        <v>0.92044918302149903</v>
      </c>
      <c r="U12">
        <v>0.90784714435088709</v>
      </c>
      <c r="V12">
        <v>0.90197952260036995</v>
      </c>
      <c r="W12">
        <v>0.90150859493980806</v>
      </c>
      <c r="X12">
        <v>0.90389920730496209</v>
      </c>
      <c r="Y12">
        <v>0.90921125074127507</v>
      </c>
      <c r="Z12">
        <v>0.91714251295337912</v>
      </c>
      <c r="AA12">
        <v>0.92769713567684997</v>
      </c>
      <c r="AB12">
        <v>0.94146220652628909</v>
      </c>
      <c r="AC12">
        <v>0.95781164186055001</v>
      </c>
      <c r="AD12">
        <v>0.97706518653470309</v>
      </c>
      <c r="AE12">
        <v>1.00001364352384</v>
      </c>
      <c r="AF12">
        <v>1.02458514377635</v>
      </c>
      <c r="AG12">
        <v>1.05563875847586</v>
      </c>
      <c r="AH12">
        <v>1.0889511420254301</v>
      </c>
      <c r="AI12">
        <v>1.1277269439020901</v>
      </c>
      <c r="AJ12">
        <v>1.17211805147998</v>
      </c>
      <c r="AK12">
        <v>1.2233666177871101</v>
      </c>
      <c r="AL12">
        <v>1.27873341190053</v>
      </c>
      <c r="AM12">
        <v>1.3441353781811001</v>
      </c>
      <c r="AN12">
        <v>1.4240143589496099</v>
      </c>
      <c r="AO12">
        <v>1.5135284193770802</v>
      </c>
      <c r="AP12">
        <v>1.61622794727619</v>
      </c>
      <c r="AQ12">
        <v>1.7404064098374099</v>
      </c>
      <c r="AR12">
        <v>1.89273529552958</v>
      </c>
      <c r="AS12">
        <v>2.0725763749278601</v>
      </c>
    </row>
    <row r="13" spans="1:45" x14ac:dyDescent="0.2">
      <c r="A13">
        <v>0.88137019772215408</v>
      </c>
      <c r="B13">
        <v>0.92739884456723709</v>
      </c>
      <c r="C13">
        <v>0.98623430163062609</v>
      </c>
      <c r="D13">
        <v>1.0569436613116601</v>
      </c>
      <c r="E13">
        <v>1.13144597593656</v>
      </c>
      <c r="F13">
        <v>1.2061949982854701</v>
      </c>
      <c r="G13">
        <v>1.2595868287503</v>
      </c>
      <c r="H13">
        <v>1.2932985373328099</v>
      </c>
      <c r="I13">
        <v>1.2935984183638101</v>
      </c>
      <c r="J13">
        <v>1.28075146169103</v>
      </c>
      <c r="K13">
        <v>1.2477001545250501</v>
      </c>
      <c r="L13">
        <v>1.2085072351886199</v>
      </c>
      <c r="M13">
        <v>1.1627523556472301</v>
      </c>
      <c r="N13">
        <v>1.11377690940703</v>
      </c>
      <c r="O13">
        <v>1.0666299088076601</v>
      </c>
      <c r="P13">
        <v>1.0265471982996901</v>
      </c>
      <c r="Q13">
        <v>0.99054344196755206</v>
      </c>
      <c r="R13">
        <v>0.96191469390347606</v>
      </c>
      <c r="S13">
        <v>0.93572575200029406</v>
      </c>
      <c r="T13">
        <v>0.91645716097040708</v>
      </c>
      <c r="U13">
        <v>0.90452486728539705</v>
      </c>
      <c r="V13">
        <v>0.89915104019660408</v>
      </c>
      <c r="W13">
        <v>0.89910277708021602</v>
      </c>
      <c r="X13">
        <v>0.90182671150383309</v>
      </c>
      <c r="Y13">
        <v>0.9073864684665891</v>
      </c>
      <c r="Z13">
        <v>0.91555606115783605</v>
      </c>
      <c r="AA13">
        <v>0.92632302276474909</v>
      </c>
      <c r="AB13">
        <v>0.94019395681262308</v>
      </c>
      <c r="AC13">
        <v>0.95669814370249406</v>
      </c>
      <c r="AD13">
        <v>0.97607283747290807</v>
      </c>
      <c r="AE13">
        <v>0.99914015301177905</v>
      </c>
      <c r="AF13">
        <v>1.02377026486978</v>
      </c>
      <c r="AG13">
        <v>1.0549063629970199</v>
      </c>
      <c r="AH13">
        <v>1.0882770650786</v>
      </c>
      <c r="AI13">
        <v>1.1271022637925701</v>
      </c>
      <c r="AJ13">
        <v>1.1715360286746901</v>
      </c>
      <c r="AK13">
        <v>1.2228094030783601</v>
      </c>
      <c r="AL13">
        <v>1.27820074251327</v>
      </c>
      <c r="AM13">
        <v>1.34360946043049</v>
      </c>
      <c r="AN13">
        <v>1.42353970210808</v>
      </c>
      <c r="AO13">
        <v>1.5130668769072799</v>
      </c>
      <c r="AP13">
        <v>1.61581890995414</v>
      </c>
      <c r="AQ13">
        <v>1.7399724132869299</v>
      </c>
      <c r="AR13">
        <v>1.8923423876688199</v>
      </c>
      <c r="AS13">
        <v>2.0721112200888299</v>
      </c>
    </row>
    <row r="14" spans="1:45" x14ac:dyDescent="0.2">
      <c r="A14">
        <v>0.83169673773461505</v>
      </c>
      <c r="B14">
        <v>0.87584855181618404</v>
      </c>
      <c r="C14">
        <v>0.93383859570712602</v>
      </c>
      <c r="D14">
        <v>1.0034631084960499</v>
      </c>
      <c r="E14">
        <v>1.07833659066584</v>
      </c>
      <c r="F14">
        <v>1.1551721121590699</v>
      </c>
      <c r="G14">
        <v>1.2132725761649601</v>
      </c>
      <c r="H14">
        <v>1.2524916768488001</v>
      </c>
      <c r="I14">
        <v>1.2584299702954</v>
      </c>
      <c r="J14">
        <v>1.24978789666532</v>
      </c>
      <c r="K14">
        <v>1.2222346387710601</v>
      </c>
      <c r="L14">
        <v>1.1877990844522399</v>
      </c>
      <c r="M14">
        <v>1.1457294495367301</v>
      </c>
      <c r="N14">
        <v>1.09997325919142</v>
      </c>
      <c r="O14">
        <v>1.0556539929047399</v>
      </c>
      <c r="P14">
        <v>1.01757836601273</v>
      </c>
      <c r="Q14">
        <v>0.98325554798615811</v>
      </c>
      <c r="R14">
        <v>0.95594744758500205</v>
      </c>
      <c r="S14">
        <v>0.93091254282354507</v>
      </c>
      <c r="T14">
        <v>0.91242655542241102</v>
      </c>
      <c r="U14">
        <v>0.90121381160802805</v>
      </c>
      <c r="V14">
        <v>0.89631333190989004</v>
      </c>
      <c r="W14">
        <v>0.89663338554968208</v>
      </c>
      <c r="X14">
        <v>0.89967318358221404</v>
      </c>
      <c r="Y14">
        <v>0.90555689592217203</v>
      </c>
      <c r="Z14">
        <v>0.9138814570576751</v>
      </c>
      <c r="AA14">
        <v>0.92484182729439512</v>
      </c>
      <c r="AB14">
        <v>0.93888868748608312</v>
      </c>
      <c r="AC14">
        <v>0.95549431002726604</v>
      </c>
      <c r="AD14">
        <v>0.97503028325096908</v>
      </c>
      <c r="AE14">
        <v>0.9981476864955251</v>
      </c>
      <c r="AF14">
        <v>1.0228673541397399</v>
      </c>
      <c r="AG14">
        <v>1.0541009687377301</v>
      </c>
      <c r="AH14">
        <v>1.08751345566764</v>
      </c>
      <c r="AI14">
        <v>1.1264229561983501</v>
      </c>
      <c r="AJ14">
        <v>1.17089038328777</v>
      </c>
      <c r="AK14">
        <v>1.2222168075978699</v>
      </c>
      <c r="AL14">
        <v>1.27760987015756</v>
      </c>
      <c r="AM14">
        <v>1.3430680825933601</v>
      </c>
      <c r="AN14">
        <v>1.4229957923680601</v>
      </c>
      <c r="AO14">
        <v>1.5125493381723301</v>
      </c>
      <c r="AP14">
        <v>1.6153526333700901</v>
      </c>
      <c r="AQ14">
        <v>1.7395126172848299</v>
      </c>
      <c r="AR14">
        <v>1.8918445269194</v>
      </c>
      <c r="AS14">
        <v>2.0716909901262199</v>
      </c>
    </row>
    <row r="15" spans="1:45" x14ac:dyDescent="0.2">
      <c r="A15">
        <v>0.7858010867060391</v>
      </c>
      <c r="B15">
        <v>0.82825513160492403</v>
      </c>
      <c r="C15">
        <v>0.88470407414178609</v>
      </c>
      <c r="D15">
        <v>0.95298444303228702</v>
      </c>
      <c r="E15">
        <v>1.02811168728451</v>
      </c>
      <c r="F15">
        <v>1.1059875915030299</v>
      </c>
      <c r="G15">
        <v>1.16799048150074</v>
      </c>
      <c r="H15">
        <v>1.2121941459419001</v>
      </c>
      <c r="I15">
        <v>1.22435223362381</v>
      </c>
      <c r="J15">
        <v>1.21865237797172</v>
      </c>
      <c r="K15">
        <v>1.1969566803412901</v>
      </c>
      <c r="L15">
        <v>1.1670927003403699</v>
      </c>
      <c r="M15">
        <v>1.1289224840510099</v>
      </c>
      <c r="N15">
        <v>1.0863576303872</v>
      </c>
      <c r="O15">
        <v>1.0447338011465099</v>
      </c>
      <c r="P15">
        <v>1.0087692427619099</v>
      </c>
      <c r="Q15">
        <v>0.97608593706252511</v>
      </c>
      <c r="R15">
        <v>0.95005318198546607</v>
      </c>
      <c r="S15">
        <v>0.92603268593267107</v>
      </c>
      <c r="T15">
        <v>0.90837541630491803</v>
      </c>
      <c r="U15">
        <v>0.89779260345774703</v>
      </c>
      <c r="V15">
        <v>0.89344201925754307</v>
      </c>
      <c r="W15">
        <v>0.89411282968487704</v>
      </c>
      <c r="X15">
        <v>0.89747344791984507</v>
      </c>
      <c r="Y15">
        <v>0.90360614481632995</v>
      </c>
      <c r="Z15">
        <v>0.91214621062241807</v>
      </c>
      <c r="AA15">
        <v>0.92329410472878204</v>
      </c>
      <c r="AB15">
        <v>0.93748771842857803</v>
      </c>
      <c r="AC15">
        <v>0.9542963783661691</v>
      </c>
      <c r="AD15">
        <v>0.97387303434099803</v>
      </c>
      <c r="AE15">
        <v>0.99714198659472408</v>
      </c>
      <c r="AF15">
        <v>1.0219560260263201</v>
      </c>
      <c r="AG15">
        <v>1.05324278672341</v>
      </c>
      <c r="AH15">
        <v>1.08671959833475</v>
      </c>
      <c r="AI15">
        <v>1.1256742824896999</v>
      </c>
      <c r="AJ15">
        <v>1.17017770921903</v>
      </c>
      <c r="AK15">
        <v>1.221552104493</v>
      </c>
      <c r="AL15">
        <v>1.2770167856463199</v>
      </c>
      <c r="AM15">
        <v>1.3425252657268101</v>
      </c>
      <c r="AN15">
        <v>1.4224938937259499</v>
      </c>
      <c r="AO15">
        <v>1.5119844734649801</v>
      </c>
      <c r="AP15">
        <v>1.6148458223064899</v>
      </c>
      <c r="AQ15">
        <v>1.7390400237221901</v>
      </c>
      <c r="AR15">
        <v>1.8913371435070299</v>
      </c>
      <c r="AS15">
        <v>2.0712007886234001</v>
      </c>
    </row>
    <row r="16" spans="1:45" x14ac:dyDescent="0.2">
      <c r="A16">
        <v>0.74354300049822308</v>
      </c>
      <c r="B16">
        <v>0.78400934413583712</v>
      </c>
      <c r="C16">
        <v>0.83897109820141602</v>
      </c>
      <c r="D16">
        <v>0.90605502468018406</v>
      </c>
      <c r="E16">
        <v>0.98037204109359311</v>
      </c>
      <c r="F16">
        <v>1.05868961088299</v>
      </c>
      <c r="G16">
        <v>1.1239188548500201</v>
      </c>
      <c r="H16">
        <v>1.1726852968805601</v>
      </c>
      <c r="I16">
        <v>1.1909264740674601</v>
      </c>
      <c r="J16">
        <v>1.19035271570669</v>
      </c>
      <c r="K16">
        <v>1.1715493838132001</v>
      </c>
      <c r="L16">
        <v>1.1466152748217699</v>
      </c>
      <c r="M16">
        <v>1.1123180815167499</v>
      </c>
      <c r="N16">
        <v>1.0729651665373701</v>
      </c>
      <c r="O16">
        <v>1.0339101624732201</v>
      </c>
      <c r="P16">
        <v>1</v>
      </c>
      <c r="Q16">
        <v>0.96888781746600505</v>
      </c>
      <c r="R16">
        <v>0.94414242467239406</v>
      </c>
      <c r="S16">
        <v>0.92116696520160513</v>
      </c>
      <c r="T16">
        <v>0.90433651673096005</v>
      </c>
      <c r="U16">
        <v>0.89439557239114409</v>
      </c>
      <c r="V16">
        <v>0.89049900374175806</v>
      </c>
      <c r="W16">
        <v>0.89161374025433104</v>
      </c>
      <c r="X16">
        <v>0.89523383593650996</v>
      </c>
      <c r="Y16">
        <v>0.90162225155283005</v>
      </c>
      <c r="Z16">
        <v>0.91043834981094807</v>
      </c>
      <c r="AA16">
        <v>0.92173977312741906</v>
      </c>
      <c r="AB16">
        <v>0.93608852966088307</v>
      </c>
      <c r="AC16">
        <v>0.95300372211131712</v>
      </c>
      <c r="AD16">
        <v>0.9727220027473551</v>
      </c>
      <c r="AE16">
        <v>0.99606457660485204</v>
      </c>
      <c r="AF16">
        <v>1.02095676506116</v>
      </c>
      <c r="AG16">
        <v>1.05234099860006</v>
      </c>
      <c r="AH16">
        <v>1.0858706235291999</v>
      </c>
      <c r="AI16">
        <v>1.1248619957982899</v>
      </c>
      <c r="AJ16">
        <v>1.1694487395885</v>
      </c>
      <c r="AK16">
        <v>1.2208512287214299</v>
      </c>
      <c r="AL16">
        <v>1.2763801738146401</v>
      </c>
      <c r="AM16">
        <v>1.34189546711402</v>
      </c>
      <c r="AN16">
        <v>1.42187522249027</v>
      </c>
      <c r="AO16">
        <v>1.51145259565474</v>
      </c>
      <c r="AP16">
        <v>1.6142498462808499</v>
      </c>
      <c r="AQ16">
        <v>1.7384810461613101</v>
      </c>
      <c r="AR16">
        <v>1.8908196502260899</v>
      </c>
      <c r="AS16">
        <v>2.0706502967268001</v>
      </c>
    </row>
    <row r="17" spans="1:45" x14ac:dyDescent="0.2">
      <c r="A17">
        <v>0.70410729608254907</v>
      </c>
      <c r="B17">
        <v>0.7433268652117021</v>
      </c>
      <c r="C17">
        <v>0.79645841149526808</v>
      </c>
      <c r="D17">
        <v>0.86166765667827905</v>
      </c>
      <c r="E17">
        <v>0.9352977960628881</v>
      </c>
      <c r="F17">
        <v>1.0134822539361701</v>
      </c>
      <c r="G17">
        <v>1.08130718937218</v>
      </c>
      <c r="H17">
        <v>1.1340110719090799</v>
      </c>
      <c r="I17">
        <v>1.15790129481172</v>
      </c>
      <c r="J17">
        <v>1.1627060916090799</v>
      </c>
      <c r="K17">
        <v>1.1481598032322999</v>
      </c>
      <c r="L17">
        <v>1.1256729187114201</v>
      </c>
      <c r="M17">
        <v>1.09599083091462</v>
      </c>
      <c r="N17">
        <v>1.0598228060486401</v>
      </c>
      <c r="O17">
        <v>1.0232579833351101</v>
      </c>
      <c r="P17">
        <v>0.99132724646992709</v>
      </c>
      <c r="Q17">
        <v>0.96182319000669103</v>
      </c>
      <c r="R17">
        <v>0.93828648940091408</v>
      </c>
      <c r="S17">
        <v>0.91628509091519206</v>
      </c>
      <c r="T17">
        <v>0.90029853646114211</v>
      </c>
      <c r="U17">
        <v>0.89095132782214903</v>
      </c>
      <c r="V17">
        <v>0.88754858172792606</v>
      </c>
      <c r="W17">
        <v>0.88900420245102907</v>
      </c>
      <c r="X17">
        <v>0.89295198833260303</v>
      </c>
      <c r="Y17">
        <v>0.89956676579975203</v>
      </c>
      <c r="Z17">
        <v>0.90859054378049309</v>
      </c>
      <c r="AA17">
        <v>0.92009909520326605</v>
      </c>
      <c r="AB17">
        <v>0.93461459895012311</v>
      </c>
      <c r="AC17">
        <v>0.95161623594662503</v>
      </c>
      <c r="AD17">
        <v>0.97147627037665907</v>
      </c>
      <c r="AE17">
        <v>0.99492298302176707</v>
      </c>
      <c r="AF17">
        <v>1.0199241376317201</v>
      </c>
      <c r="AG17">
        <v>1.0513459718839999</v>
      </c>
      <c r="AH17">
        <v>1.08499300213309</v>
      </c>
      <c r="AI17">
        <v>1.1240412176802099</v>
      </c>
      <c r="AJ17">
        <v>1.16866543455951</v>
      </c>
      <c r="AK17">
        <v>1.22014568699387</v>
      </c>
      <c r="AL17">
        <v>1.27566491078025</v>
      </c>
      <c r="AM17">
        <v>1.34122823189887</v>
      </c>
      <c r="AN17">
        <v>1.4212249048285401</v>
      </c>
      <c r="AO17">
        <v>1.5108161603518</v>
      </c>
      <c r="AP17">
        <v>1.6136534212095399</v>
      </c>
      <c r="AQ17">
        <v>1.73789263653147</v>
      </c>
      <c r="AR17">
        <v>1.8902733395076301</v>
      </c>
      <c r="AS17">
        <v>2.0701269896261301</v>
      </c>
    </row>
    <row r="18" spans="1:45" x14ac:dyDescent="0.2">
      <c r="A18">
        <v>0.6680147500098681</v>
      </c>
      <c r="B18">
        <v>0.70541015039869104</v>
      </c>
      <c r="C18">
        <v>0.75677551012012301</v>
      </c>
      <c r="D18">
        <v>0.82028287507585995</v>
      </c>
      <c r="E18">
        <v>0.89262273740710008</v>
      </c>
      <c r="F18">
        <v>0.97006593357084603</v>
      </c>
      <c r="G18">
        <v>1.0402939658957999</v>
      </c>
      <c r="H18">
        <v>1.0962965803106399</v>
      </c>
      <c r="I18">
        <v>1.1257156294606501</v>
      </c>
      <c r="J18">
        <v>1.13536671923537</v>
      </c>
      <c r="K18">
        <v>1.1256880585742701</v>
      </c>
      <c r="L18">
        <v>1.1065888074833801</v>
      </c>
      <c r="M18">
        <v>1.07986116790815</v>
      </c>
      <c r="N18">
        <v>1.0468605842126699</v>
      </c>
      <c r="O18">
        <v>1.0127796427386599</v>
      </c>
      <c r="P18">
        <v>0.98275254161176306</v>
      </c>
      <c r="Q18">
        <v>0.9548223912232221</v>
      </c>
      <c r="R18">
        <v>0.93252841379354412</v>
      </c>
      <c r="S18">
        <v>0.91149093236089707</v>
      </c>
      <c r="T18">
        <v>0.89631840240240002</v>
      </c>
      <c r="U18">
        <v>0.88751334027905604</v>
      </c>
      <c r="V18">
        <v>0.88457774879812212</v>
      </c>
      <c r="W18">
        <v>0.88638294485436997</v>
      </c>
      <c r="X18">
        <v>0.89062325901914807</v>
      </c>
      <c r="Y18">
        <v>0.89748650038802902</v>
      </c>
      <c r="Z18">
        <v>0.90669952458254999</v>
      </c>
      <c r="AA18">
        <v>0.91838160228226506</v>
      </c>
      <c r="AB18">
        <v>0.93306974925056407</v>
      </c>
      <c r="AC18">
        <v>0.95024162061815509</v>
      </c>
      <c r="AD18">
        <v>0.97019698349688999</v>
      </c>
      <c r="AE18">
        <v>0.99374609781262413</v>
      </c>
      <c r="AF18">
        <v>1.01884201435655</v>
      </c>
      <c r="AG18">
        <v>1.05035567980864</v>
      </c>
      <c r="AH18">
        <v>1.0840563056338599</v>
      </c>
      <c r="AI18">
        <v>1.12317198015609</v>
      </c>
      <c r="AJ18">
        <v>1.16784121410567</v>
      </c>
      <c r="AK18">
        <v>1.2193236372452301</v>
      </c>
      <c r="AL18">
        <v>1.2749219473689899</v>
      </c>
      <c r="AM18">
        <v>1.3404956514844</v>
      </c>
      <c r="AN18">
        <v>1.4205213103118899</v>
      </c>
      <c r="AO18">
        <v>1.51019237125446</v>
      </c>
      <c r="AP18">
        <v>1.6130297101690099</v>
      </c>
      <c r="AQ18">
        <v>1.7372783328256001</v>
      </c>
      <c r="AR18">
        <v>1.88964384150313</v>
      </c>
      <c r="AS18">
        <v>2.0695178145747</v>
      </c>
    </row>
    <row r="19" spans="1:45" x14ac:dyDescent="0.2">
      <c r="A19">
        <v>0.63465382770317202</v>
      </c>
      <c r="B19">
        <v>0.67061819728081207</v>
      </c>
      <c r="C19">
        <v>0.72001605223507903</v>
      </c>
      <c r="D19">
        <v>0.78192904887478509</v>
      </c>
      <c r="E19">
        <v>0.85237508247089999</v>
      </c>
      <c r="F19">
        <v>0.9293254700787571</v>
      </c>
      <c r="G19">
        <v>1.00098718547351</v>
      </c>
      <c r="H19">
        <v>1.0597853056156601</v>
      </c>
      <c r="I19">
        <v>1.0943031162983801</v>
      </c>
      <c r="J19">
        <v>1.1085826312901199</v>
      </c>
      <c r="K19">
        <v>1.1036694880362501</v>
      </c>
      <c r="L19">
        <v>1.0882217215504599</v>
      </c>
      <c r="M19">
        <v>1.06392974462756</v>
      </c>
      <c r="N19">
        <v>1.0340997285942599</v>
      </c>
      <c r="O19">
        <v>1.00254269092346</v>
      </c>
      <c r="P19">
        <v>0.97433385643168813</v>
      </c>
      <c r="Q19">
        <v>0.94788631219573904</v>
      </c>
      <c r="R19">
        <v>0.92674314155640602</v>
      </c>
      <c r="S19">
        <v>0.90671265313287996</v>
      </c>
      <c r="T19">
        <v>0.8922670413128071</v>
      </c>
      <c r="U19">
        <v>0.88405155192294305</v>
      </c>
      <c r="V19">
        <v>0.88156631326056711</v>
      </c>
      <c r="W19">
        <v>0.88370256631798605</v>
      </c>
      <c r="X19">
        <v>0.88823401350510911</v>
      </c>
      <c r="Y19">
        <v>0.89534931023681907</v>
      </c>
      <c r="Z19">
        <v>0.90477770242160005</v>
      </c>
      <c r="AA19">
        <v>0.91660918817552406</v>
      </c>
      <c r="AB19">
        <v>0.93146796488726502</v>
      </c>
      <c r="AC19">
        <v>0.9487675663336691</v>
      </c>
      <c r="AD19">
        <v>0.96884343697715003</v>
      </c>
      <c r="AE19">
        <v>0.99253394076661905</v>
      </c>
      <c r="AF19">
        <v>1.01768028029757</v>
      </c>
      <c r="AG19">
        <v>1.04928338197113</v>
      </c>
      <c r="AH19">
        <v>1.0830605617239399</v>
      </c>
      <c r="AI19">
        <v>1.1222335899517899</v>
      </c>
      <c r="AJ19">
        <v>1.1669664338369701</v>
      </c>
      <c r="AK19">
        <v>1.2185414604278799</v>
      </c>
      <c r="AL19">
        <v>1.2741286075837701</v>
      </c>
      <c r="AM19">
        <v>1.3397468275853299</v>
      </c>
      <c r="AN19">
        <v>1.4198182854741899</v>
      </c>
      <c r="AO19">
        <v>1.5094814918992201</v>
      </c>
      <c r="AP19">
        <v>1.6123492738940701</v>
      </c>
      <c r="AQ19">
        <v>1.7366306930656199</v>
      </c>
      <c r="AR19">
        <v>1.88900210826875</v>
      </c>
      <c r="AS19">
        <v>2.0688431260793001</v>
      </c>
    </row>
    <row r="20" spans="1:45" x14ac:dyDescent="0.2">
      <c r="A20">
        <v>0.60372319854568401</v>
      </c>
      <c r="B20">
        <v>0.63799664556081004</v>
      </c>
      <c r="C20">
        <v>0.68594022348069206</v>
      </c>
      <c r="D20">
        <v>0.74581659551110202</v>
      </c>
      <c r="E20">
        <v>0.8149360097842</v>
      </c>
      <c r="F20">
        <v>0.89051018147273409</v>
      </c>
      <c r="G20">
        <v>0.96296024830735205</v>
      </c>
      <c r="H20">
        <v>1.02419175122976</v>
      </c>
      <c r="I20">
        <v>1.0634773063912899</v>
      </c>
      <c r="J20">
        <v>1.0820374222902001</v>
      </c>
      <c r="K20">
        <v>1.0819888228124299</v>
      </c>
      <c r="L20">
        <v>1.07026546114604</v>
      </c>
      <c r="M20">
        <v>1.04895431659186</v>
      </c>
      <c r="N20">
        <v>1.0213186629683499</v>
      </c>
      <c r="O20">
        <v>0.99238078556446108</v>
      </c>
      <c r="P20">
        <v>0.96605415732718702</v>
      </c>
      <c r="Q20">
        <v>0.94106949118586203</v>
      </c>
      <c r="R20">
        <v>0.92104552040647403</v>
      </c>
      <c r="S20">
        <v>0.90194639493952811</v>
      </c>
      <c r="T20">
        <v>0.8882469798093191</v>
      </c>
      <c r="U20">
        <v>0.88060579625980306</v>
      </c>
      <c r="V20">
        <v>0.87850156183376304</v>
      </c>
      <c r="W20">
        <v>0.88095609452463108</v>
      </c>
      <c r="X20">
        <v>0.88579059839768404</v>
      </c>
      <c r="Y20">
        <v>0.89310213908971703</v>
      </c>
      <c r="Z20">
        <v>0.90276294687598913</v>
      </c>
      <c r="AA20">
        <v>0.91480180727536708</v>
      </c>
      <c r="AB20">
        <v>0.92979747291573511</v>
      </c>
      <c r="AC20">
        <v>0.94725391311362506</v>
      </c>
      <c r="AD20">
        <v>0.96747971452010995</v>
      </c>
      <c r="AE20">
        <v>0.99120443376675305</v>
      </c>
      <c r="AF20">
        <v>1.0164726847702199</v>
      </c>
      <c r="AG20">
        <v>1.0481716559708301</v>
      </c>
      <c r="AH20">
        <v>1.08201089653964</v>
      </c>
      <c r="AI20">
        <v>1.12125511534595</v>
      </c>
      <c r="AJ20">
        <v>1.16604583013561</v>
      </c>
      <c r="AK20">
        <v>1.21764142304512</v>
      </c>
      <c r="AL20">
        <v>1.2733074385229199</v>
      </c>
      <c r="AM20">
        <v>1.33897767986766</v>
      </c>
      <c r="AN20">
        <v>1.4190524501773401</v>
      </c>
      <c r="AO20">
        <v>1.5087669777497901</v>
      </c>
      <c r="AP20">
        <v>1.6116443869680599</v>
      </c>
      <c r="AQ20">
        <v>1.73592628186656</v>
      </c>
      <c r="AR20">
        <v>1.8883113439402801</v>
      </c>
      <c r="AS20">
        <v>2.06818403232637</v>
      </c>
    </row>
    <row r="21" spans="1:45" x14ac:dyDescent="0.2">
      <c r="A21">
        <v>0.575215462131621</v>
      </c>
      <c r="B21">
        <v>0.60822045016006709</v>
      </c>
      <c r="C21">
        <v>0.654194984373767</v>
      </c>
      <c r="D21">
        <v>0.71236439328195611</v>
      </c>
      <c r="E21">
        <v>0.77966586088365408</v>
      </c>
      <c r="F21">
        <v>0.85414952303339309</v>
      </c>
      <c r="G21">
        <v>0.92716610874088312</v>
      </c>
      <c r="H21">
        <v>0.99025435126126604</v>
      </c>
      <c r="I21">
        <v>1.0330750964828801</v>
      </c>
      <c r="J21">
        <v>1.05617650569265</v>
      </c>
      <c r="K21">
        <v>1.06044017022689</v>
      </c>
      <c r="L21">
        <v>1.0525433444977099</v>
      </c>
      <c r="M21">
        <v>1.03477825560138</v>
      </c>
      <c r="N21">
        <v>1.0095860359122599</v>
      </c>
      <c r="O21">
        <v>0.98241527146474505</v>
      </c>
      <c r="P21">
        <v>0.95783288857496307</v>
      </c>
      <c r="Q21">
        <v>0.93432654144540306</v>
      </c>
      <c r="R21">
        <v>0.91540097511155905</v>
      </c>
      <c r="S21">
        <v>0.89721754128949804</v>
      </c>
      <c r="T21">
        <v>0.88423477307488407</v>
      </c>
      <c r="U21">
        <v>0.87709290020576702</v>
      </c>
      <c r="V21">
        <v>0.87543394642787309</v>
      </c>
      <c r="W21">
        <v>0.87818272411616305</v>
      </c>
      <c r="X21">
        <v>0.88330862439672997</v>
      </c>
      <c r="Y21">
        <v>0.89087515166809905</v>
      </c>
      <c r="Z21">
        <v>0.90073614263313406</v>
      </c>
      <c r="AA21">
        <v>0.91292395617562405</v>
      </c>
      <c r="AB21">
        <v>0.92809405228316111</v>
      </c>
      <c r="AC21">
        <v>0.94569958744640303</v>
      </c>
      <c r="AD21">
        <v>0.96599947093644112</v>
      </c>
      <c r="AE21">
        <v>0.98987973380065908</v>
      </c>
      <c r="AF21">
        <v>1.0152286521720799</v>
      </c>
      <c r="AG21">
        <v>1.04702641431486</v>
      </c>
      <c r="AH21">
        <v>1.0809238646966199</v>
      </c>
      <c r="AI21">
        <v>1.12021627232197</v>
      </c>
      <c r="AJ21">
        <v>1.16509320816287</v>
      </c>
      <c r="AK21">
        <v>1.2167384557486101</v>
      </c>
      <c r="AL21">
        <v>1.2724346772256601</v>
      </c>
      <c r="AM21">
        <v>1.3381242414780199</v>
      </c>
      <c r="AN21">
        <v>1.41826528568059</v>
      </c>
      <c r="AO21">
        <v>1.5079856544938401</v>
      </c>
      <c r="AP21">
        <v>1.61089970520889</v>
      </c>
      <c r="AQ21">
        <v>1.7351972080585298</v>
      </c>
      <c r="AR21">
        <v>1.88762047274016</v>
      </c>
      <c r="AS21">
        <v>2.0674735451654098</v>
      </c>
    </row>
    <row r="22" spans="1:45" x14ac:dyDescent="0.2">
      <c r="A22">
        <v>0.54861423549529209</v>
      </c>
      <c r="B22">
        <v>0.58019315725226805</v>
      </c>
      <c r="C22">
        <v>0.6248165985063161</v>
      </c>
      <c r="D22">
        <v>0.68114109472865403</v>
      </c>
      <c r="E22">
        <v>0.7464823566809291</v>
      </c>
      <c r="F22">
        <v>0.81970836240419409</v>
      </c>
      <c r="G22">
        <v>0.89255712722529312</v>
      </c>
      <c r="H22">
        <v>0.95734793615758207</v>
      </c>
      <c r="I22">
        <v>1.0039872345190199</v>
      </c>
      <c r="J22">
        <v>1.0308127141657499</v>
      </c>
      <c r="K22">
        <v>1.03921010774692</v>
      </c>
      <c r="L22">
        <v>1.03489503467126</v>
      </c>
      <c r="M22">
        <v>1.02075769067588</v>
      </c>
      <c r="N22">
        <v>0.99801896630106712</v>
      </c>
      <c r="O22">
        <v>0.97238554059293303</v>
      </c>
      <c r="P22">
        <v>0.94972060982802309</v>
      </c>
      <c r="Q22">
        <v>0.92766190883460209</v>
      </c>
      <c r="R22">
        <v>0.90974668822460503</v>
      </c>
      <c r="S22">
        <v>0.89248905892310004</v>
      </c>
      <c r="T22">
        <v>0.88021147484103912</v>
      </c>
      <c r="U22">
        <v>0.87361013530225606</v>
      </c>
      <c r="V22">
        <v>0.87232224418987303</v>
      </c>
      <c r="W22">
        <v>0.87538767626117808</v>
      </c>
      <c r="X22">
        <v>0.88071968094839803</v>
      </c>
      <c r="Y22">
        <v>0.88851831279853111</v>
      </c>
      <c r="Z22">
        <v>0.89857585924297212</v>
      </c>
      <c r="AA22">
        <v>0.91099619021855205</v>
      </c>
      <c r="AB22">
        <v>0.92631092363098</v>
      </c>
      <c r="AC22">
        <v>0.94404379201784805</v>
      </c>
      <c r="AD22">
        <v>0.96447638858472706</v>
      </c>
      <c r="AE22">
        <v>0.98845414550394206</v>
      </c>
      <c r="AF22">
        <v>1.0139285974063801</v>
      </c>
      <c r="AG22">
        <v>1.04578814433823</v>
      </c>
      <c r="AH22">
        <v>1.0797610940014499</v>
      </c>
      <c r="AI22">
        <v>1.1191595240312</v>
      </c>
      <c r="AJ22">
        <v>1.16406100301649</v>
      </c>
      <c r="AK22">
        <v>1.21576379124676</v>
      </c>
      <c r="AL22">
        <v>1.27151259264015</v>
      </c>
      <c r="AM22">
        <v>1.3372609533087001</v>
      </c>
      <c r="AN22">
        <v>1.4174165303249799</v>
      </c>
      <c r="AO22">
        <v>1.5071534036898799</v>
      </c>
      <c r="AP22">
        <v>1.61008849149808</v>
      </c>
      <c r="AQ22">
        <v>1.7344202737577699</v>
      </c>
      <c r="AR22">
        <v>1.8868459661572601</v>
      </c>
      <c r="AS22">
        <v>2.06673727590637</v>
      </c>
    </row>
    <row r="23" spans="1:45" x14ac:dyDescent="0.2">
      <c r="A23">
        <v>0.524083313661446</v>
      </c>
      <c r="B23">
        <v>0.55447325999753205</v>
      </c>
      <c r="C23">
        <v>0.59748722076337701</v>
      </c>
      <c r="D23">
        <v>0.651810874340368</v>
      </c>
      <c r="E23">
        <v>0.71573328676453307</v>
      </c>
      <c r="F23">
        <v>0.78741537427028407</v>
      </c>
      <c r="G23">
        <v>0.85975428845730606</v>
      </c>
      <c r="H23">
        <v>0.92571472389480103</v>
      </c>
      <c r="I23">
        <v>0.97557793672470905</v>
      </c>
      <c r="J23">
        <v>1.0060662117621999</v>
      </c>
      <c r="K23">
        <v>1.01837334280101</v>
      </c>
      <c r="L23">
        <v>1.0175858227591299</v>
      </c>
      <c r="M23">
        <v>1.0067094407829</v>
      </c>
      <c r="N23">
        <v>0.98707433528850608</v>
      </c>
      <c r="O23">
        <v>0.96342670304425804</v>
      </c>
      <c r="P23">
        <v>0.94170670769995213</v>
      </c>
      <c r="Q23">
        <v>0.92110474633190809</v>
      </c>
      <c r="R23">
        <v>0.90417828513006004</v>
      </c>
      <c r="S23">
        <v>0.88785012994835</v>
      </c>
      <c r="T23">
        <v>0.87623389183724809</v>
      </c>
      <c r="U23">
        <v>0.8700761387716921</v>
      </c>
      <c r="V23">
        <v>0.86916821698660207</v>
      </c>
      <c r="W23">
        <v>0.8725208456662521</v>
      </c>
      <c r="X23">
        <v>0.87811417796916402</v>
      </c>
      <c r="Y23">
        <v>0.88611924669017406</v>
      </c>
      <c r="Z23">
        <v>0.89639704569034706</v>
      </c>
      <c r="AA23">
        <v>0.90899321737528305</v>
      </c>
      <c r="AB23">
        <v>0.92447087336188805</v>
      </c>
      <c r="AC23">
        <v>0.94236689187686995</v>
      </c>
      <c r="AD23">
        <v>0.96293319359389207</v>
      </c>
      <c r="AE23">
        <v>0.98702414288688511</v>
      </c>
      <c r="AF23">
        <v>1.01260398536249</v>
      </c>
      <c r="AG23">
        <v>1.0445280090519</v>
      </c>
      <c r="AH23">
        <v>1.0785814434039001</v>
      </c>
      <c r="AI23">
        <v>1.11801910999851</v>
      </c>
      <c r="AJ23">
        <v>1.1629885411282399</v>
      </c>
      <c r="AK23">
        <v>1.2147699442681499</v>
      </c>
      <c r="AL23">
        <v>1.27055434994676</v>
      </c>
      <c r="AM23">
        <v>1.3363481222060301</v>
      </c>
      <c r="AN23">
        <v>1.41654713804962</v>
      </c>
      <c r="AO23">
        <v>1.5062834098509801</v>
      </c>
      <c r="AP23">
        <v>1.6092448537594302</v>
      </c>
      <c r="AQ23">
        <v>1.7335922295389001</v>
      </c>
      <c r="AR23">
        <v>1.8860389194952401</v>
      </c>
      <c r="AS23">
        <v>2.0659204369139901</v>
      </c>
    </row>
    <row r="24" spans="1:45" x14ac:dyDescent="0.2">
      <c r="A24">
        <v>0.50129621560910509</v>
      </c>
      <c r="B24">
        <v>0.53042828255694308</v>
      </c>
      <c r="C24">
        <v>0.57198337779390007</v>
      </c>
      <c r="D24">
        <v>0.62477472107259702</v>
      </c>
      <c r="E24">
        <v>0.68672664496628411</v>
      </c>
      <c r="F24">
        <v>0.75658494754954109</v>
      </c>
      <c r="G24">
        <v>0.82846382697276211</v>
      </c>
      <c r="H24">
        <v>0.89535305727142611</v>
      </c>
      <c r="I24">
        <v>0.94798857920396506</v>
      </c>
      <c r="J24">
        <v>0.98181492831573702</v>
      </c>
      <c r="K24">
        <v>0.99804178794889309</v>
      </c>
      <c r="L24">
        <v>1.0004334546702001</v>
      </c>
      <c r="M24">
        <v>0.99274192176351506</v>
      </c>
      <c r="N24">
        <v>0.97581059818093308</v>
      </c>
      <c r="O24">
        <v>0.95469993375732709</v>
      </c>
      <c r="P24">
        <v>0.9343546537853531</v>
      </c>
      <c r="Q24">
        <v>0.91454514422096411</v>
      </c>
      <c r="R24">
        <v>0.89866751173201309</v>
      </c>
      <c r="S24">
        <v>0.88322213474511702</v>
      </c>
      <c r="T24">
        <v>0.87223148993641408</v>
      </c>
      <c r="U24">
        <v>0.86653980508641804</v>
      </c>
      <c r="V24">
        <v>0.86596992079629609</v>
      </c>
      <c r="W24">
        <v>0.86959244080916709</v>
      </c>
      <c r="X24">
        <v>0.87543683750608803</v>
      </c>
      <c r="Y24">
        <v>0.8837009018054951</v>
      </c>
      <c r="Z24">
        <v>0.89414748884946604</v>
      </c>
      <c r="AA24">
        <v>0.90692649078977805</v>
      </c>
      <c r="AB24">
        <v>0.92256763963921995</v>
      </c>
      <c r="AC24">
        <v>0.94059389898403001</v>
      </c>
      <c r="AD24">
        <v>0.9612952573640291</v>
      </c>
      <c r="AE24">
        <v>0.98548552946668111</v>
      </c>
      <c r="AF24">
        <v>1.0111601593272801</v>
      </c>
      <c r="AG24">
        <v>1.0432115874643899</v>
      </c>
      <c r="AH24">
        <v>1.07737035390578</v>
      </c>
      <c r="AI24">
        <v>1.1168760944237199</v>
      </c>
      <c r="AJ24">
        <v>1.16187651747203</v>
      </c>
      <c r="AK24">
        <v>1.2137202464985801</v>
      </c>
      <c r="AL24">
        <v>1.26956910156372</v>
      </c>
      <c r="AM24">
        <v>1.33537634845538</v>
      </c>
      <c r="AN24">
        <v>1.4156131554031399</v>
      </c>
      <c r="AO24">
        <v>1.5054452841336001</v>
      </c>
      <c r="AP24">
        <v>1.6083883310115299</v>
      </c>
      <c r="AQ24">
        <v>1.73277947519034</v>
      </c>
      <c r="AR24">
        <v>1.8851936665828699</v>
      </c>
      <c r="AS24">
        <v>2.0651010785477899</v>
      </c>
    </row>
    <row r="25" spans="1:45" x14ac:dyDescent="0.2">
      <c r="A25">
        <v>0.48030562772659902</v>
      </c>
      <c r="B25">
        <v>0.50819066783433309</v>
      </c>
      <c r="C25">
        <v>0.54852311289232403</v>
      </c>
      <c r="D25">
        <v>0.59927132650392501</v>
      </c>
      <c r="E25">
        <v>0.65962455708590606</v>
      </c>
      <c r="F25">
        <v>0.72794491442417808</v>
      </c>
      <c r="G25">
        <v>0.79919385046641711</v>
      </c>
      <c r="H25">
        <v>0.86629273930719608</v>
      </c>
      <c r="I25">
        <v>0.92134332905868999</v>
      </c>
      <c r="J25">
        <v>0.95824268970111703</v>
      </c>
      <c r="K25">
        <v>0.97798075412392005</v>
      </c>
      <c r="L25">
        <v>0.98355763230093995</v>
      </c>
      <c r="M25">
        <v>0.97876428013905703</v>
      </c>
      <c r="N25">
        <v>0.96457038467104705</v>
      </c>
      <c r="O25">
        <v>0.94565230874963813</v>
      </c>
      <c r="P25">
        <v>0.92672715623124602</v>
      </c>
      <c r="Q25">
        <v>0.90801936694826912</v>
      </c>
      <c r="R25">
        <v>0.89323802207203806</v>
      </c>
      <c r="S25">
        <v>0.87860430903607811</v>
      </c>
      <c r="T25">
        <v>0.86826911829040998</v>
      </c>
      <c r="U25">
        <v>0.86296769148398811</v>
      </c>
      <c r="V25">
        <v>0.8627482627034071</v>
      </c>
      <c r="W25">
        <v>0.86664102017777001</v>
      </c>
      <c r="X25">
        <v>0.87270421658950403</v>
      </c>
      <c r="Y25">
        <v>0.88119638818099</v>
      </c>
      <c r="Z25">
        <v>0.89185207021277002</v>
      </c>
      <c r="AA25">
        <v>0.90479604532818203</v>
      </c>
      <c r="AB25">
        <v>0.92063120237667995</v>
      </c>
      <c r="AC25">
        <v>0.93877375859332313</v>
      </c>
      <c r="AD25">
        <v>0.95962155280328409</v>
      </c>
      <c r="AE25">
        <v>0.98393169397521907</v>
      </c>
      <c r="AF25">
        <v>1.00970647896844</v>
      </c>
      <c r="AG25">
        <v>1.0418267360659801</v>
      </c>
      <c r="AH25">
        <v>1.07604803931583</v>
      </c>
      <c r="AI25">
        <v>1.11564029334226</v>
      </c>
      <c r="AJ25">
        <v>1.1607190459091099</v>
      </c>
      <c r="AK25">
        <v>1.21261526561499</v>
      </c>
      <c r="AL25">
        <v>1.26849897163241</v>
      </c>
      <c r="AM25">
        <v>1.3343835985144299</v>
      </c>
      <c r="AN25">
        <v>1.41463247893724</v>
      </c>
      <c r="AO25">
        <v>1.5044983142696999</v>
      </c>
      <c r="AP25">
        <v>1.6074941650497401</v>
      </c>
      <c r="AQ25">
        <v>1.7318833159913098</v>
      </c>
      <c r="AR25">
        <v>1.8843380247427199</v>
      </c>
      <c r="AS25">
        <v>2.0642226530893302</v>
      </c>
    </row>
    <row r="26" spans="1:45" x14ac:dyDescent="0.2">
      <c r="A26">
        <v>0.46064911058632102</v>
      </c>
      <c r="B26">
        <v>0.48739108391493102</v>
      </c>
      <c r="C26">
        <v>0.52632472627215199</v>
      </c>
      <c r="D26">
        <v>0.57565552506167705</v>
      </c>
      <c r="E26">
        <v>0.63402670647586601</v>
      </c>
      <c r="F26">
        <v>0.70093578238246901</v>
      </c>
      <c r="G26">
        <v>0.77098616015971511</v>
      </c>
      <c r="H26">
        <v>0.83894864543869407</v>
      </c>
      <c r="I26">
        <v>0.89557999952018996</v>
      </c>
      <c r="J26">
        <v>0.93532376134198303</v>
      </c>
      <c r="K26">
        <v>0.95843840202819208</v>
      </c>
      <c r="L26">
        <v>0.96715982166759906</v>
      </c>
      <c r="M26">
        <v>0.96506051573855411</v>
      </c>
      <c r="N26">
        <v>0.95370932581341405</v>
      </c>
      <c r="O26">
        <v>0.93672642726726407</v>
      </c>
      <c r="P26">
        <v>0.91957373619823002</v>
      </c>
      <c r="Q26">
        <v>0.90211069876195804</v>
      </c>
      <c r="R26">
        <v>0.88740086417810404</v>
      </c>
      <c r="S26">
        <v>0.87404709275786308</v>
      </c>
      <c r="T26">
        <v>0.86427608718563109</v>
      </c>
      <c r="U26">
        <v>0.85941598023256505</v>
      </c>
      <c r="V26">
        <v>0.8595109610194851</v>
      </c>
      <c r="W26">
        <v>0.86362200218212204</v>
      </c>
      <c r="X26">
        <v>0.8699169498737751</v>
      </c>
      <c r="Y26">
        <v>0.87862791766720805</v>
      </c>
      <c r="Z26">
        <v>0.88949744953954102</v>
      </c>
      <c r="AA26">
        <v>0.90261818052497611</v>
      </c>
      <c r="AB26">
        <v>0.91857360499812102</v>
      </c>
      <c r="AC26">
        <v>0.93689688914748503</v>
      </c>
      <c r="AD26">
        <v>0.95784976469588312</v>
      </c>
      <c r="AE26">
        <v>0.98231272338313602</v>
      </c>
      <c r="AF26">
        <v>1.00818074710489</v>
      </c>
      <c r="AG26">
        <v>1.04039181240088</v>
      </c>
      <c r="AH26">
        <v>1.0747070936043099</v>
      </c>
      <c r="AI26">
        <v>1.1143734123709199</v>
      </c>
      <c r="AJ26">
        <v>1.1595379365239999</v>
      </c>
      <c r="AK26">
        <v>1.2114724319427099</v>
      </c>
      <c r="AL26">
        <v>1.26741557722466</v>
      </c>
      <c r="AM26">
        <v>1.3333368062363999</v>
      </c>
      <c r="AN26">
        <v>1.41362351885404</v>
      </c>
      <c r="AO26">
        <v>1.5035087268848502</v>
      </c>
      <c r="AP26">
        <v>1.6065306124634899</v>
      </c>
      <c r="AQ26">
        <v>1.7309373145640401</v>
      </c>
      <c r="AR26">
        <v>1.88342586781194</v>
      </c>
      <c r="AS26">
        <v>2.0633220196736599</v>
      </c>
    </row>
    <row r="27" spans="1:45" x14ac:dyDescent="0.2">
      <c r="A27">
        <v>0.44225525394363802</v>
      </c>
      <c r="B27">
        <v>0.46824653891662105</v>
      </c>
      <c r="C27">
        <v>0.50571762158550504</v>
      </c>
      <c r="D27">
        <v>0.55336350720790606</v>
      </c>
      <c r="E27">
        <v>0.61032912544397</v>
      </c>
      <c r="F27">
        <v>0.67532558306054802</v>
      </c>
      <c r="G27">
        <v>0.74436051863465702</v>
      </c>
      <c r="H27">
        <v>0.8124103639174951</v>
      </c>
      <c r="I27">
        <v>0.87049264029816109</v>
      </c>
      <c r="J27">
        <v>0.91308422183050109</v>
      </c>
      <c r="K27">
        <v>0.93896264059700707</v>
      </c>
      <c r="L27">
        <v>0.95068188135589704</v>
      </c>
      <c r="M27">
        <v>0.95159143637317711</v>
      </c>
      <c r="N27">
        <v>0.94279495649756995</v>
      </c>
      <c r="O27">
        <v>0.92803955463078103</v>
      </c>
      <c r="P27">
        <v>0.9121922283657371</v>
      </c>
      <c r="Q27">
        <v>0.89636493472742707</v>
      </c>
      <c r="R27">
        <v>0.88243811071030809</v>
      </c>
      <c r="S27">
        <v>0.86922665536686405</v>
      </c>
      <c r="T27">
        <v>0.86027555989986404</v>
      </c>
      <c r="U27">
        <v>0.85583993565334804</v>
      </c>
      <c r="V27">
        <v>0.8562140685661831</v>
      </c>
      <c r="W27">
        <v>0.86057490197033604</v>
      </c>
      <c r="X27">
        <v>0.86709820297382512</v>
      </c>
      <c r="Y27">
        <v>0.87600861196881996</v>
      </c>
      <c r="Z27">
        <v>0.88707455709177208</v>
      </c>
      <c r="AA27">
        <v>0.9003682300827861</v>
      </c>
      <c r="AB27">
        <v>0.91652010205148005</v>
      </c>
      <c r="AC27">
        <v>0.93493641665839</v>
      </c>
      <c r="AD27">
        <v>0.95605539879905999</v>
      </c>
      <c r="AE27">
        <v>0.98063253823186602</v>
      </c>
      <c r="AF27">
        <v>1.0066028662772899</v>
      </c>
      <c r="AG27">
        <v>1.03891281249968</v>
      </c>
      <c r="AH27">
        <v>1.07333016520008</v>
      </c>
      <c r="AI27">
        <v>1.11306709629916</v>
      </c>
      <c r="AJ27">
        <v>1.15829969636398</v>
      </c>
      <c r="AK27">
        <v>1.21030686668815</v>
      </c>
      <c r="AL27">
        <v>1.2662842531126901</v>
      </c>
      <c r="AM27">
        <v>1.33224961345608</v>
      </c>
      <c r="AN27">
        <v>1.4125826565172801</v>
      </c>
      <c r="AO27">
        <v>1.50251790946152</v>
      </c>
      <c r="AP27">
        <v>1.6055012857428599</v>
      </c>
      <c r="AQ27">
        <v>1.7299566231171899</v>
      </c>
      <c r="AR27">
        <v>1.8824574281792699</v>
      </c>
      <c r="AS27">
        <v>2.0623712628583299</v>
      </c>
    </row>
    <row r="28" spans="1:45" x14ac:dyDescent="0.2">
      <c r="A28">
        <v>0.42522989501176806</v>
      </c>
      <c r="B28">
        <v>0.45022914264630104</v>
      </c>
      <c r="C28">
        <v>0.48638070603439804</v>
      </c>
      <c r="D28">
        <v>0.53281734552303706</v>
      </c>
      <c r="E28">
        <v>0.58786496330452809</v>
      </c>
      <c r="F28">
        <v>0.65135340547327503</v>
      </c>
      <c r="G28">
        <v>0.71921386533023302</v>
      </c>
      <c r="H28">
        <v>0.78712451638045999</v>
      </c>
      <c r="I28">
        <v>0.84657151762044403</v>
      </c>
      <c r="J28">
        <v>0.89127138287975705</v>
      </c>
      <c r="K28">
        <v>0.92012172391187996</v>
      </c>
      <c r="L28">
        <v>0.93453444958496712</v>
      </c>
      <c r="M28">
        <v>0.93828135025036208</v>
      </c>
      <c r="N28">
        <v>0.93165744032219711</v>
      </c>
      <c r="O28">
        <v>0.91891176653359807</v>
      </c>
      <c r="P28">
        <v>0.90495043350526405</v>
      </c>
      <c r="Q28">
        <v>0.89004561331663412</v>
      </c>
      <c r="R28">
        <v>0.87734945167623701</v>
      </c>
      <c r="S28">
        <v>0.86521672079970302</v>
      </c>
      <c r="T28">
        <v>0.85619444175029902</v>
      </c>
      <c r="U28">
        <v>0.85222206125626809</v>
      </c>
      <c r="V28">
        <v>0.85289563643643307</v>
      </c>
      <c r="W28">
        <v>0.8574513728685631</v>
      </c>
      <c r="X28">
        <v>0.86422382817532306</v>
      </c>
      <c r="Y28">
        <v>0.87336850144521505</v>
      </c>
      <c r="Z28">
        <v>0.88460088979274998</v>
      </c>
      <c r="AA28">
        <v>0.89806903502942803</v>
      </c>
      <c r="AB28">
        <v>0.91437056156512908</v>
      </c>
      <c r="AC28">
        <v>0.93298936338810001</v>
      </c>
      <c r="AD28">
        <v>0.95418563445953408</v>
      </c>
      <c r="AE28">
        <v>0.97888072104241508</v>
      </c>
      <c r="AF28">
        <v>1.0049682079500899</v>
      </c>
      <c r="AG28">
        <v>1.03738405065035</v>
      </c>
      <c r="AH28">
        <v>1.0718802947629</v>
      </c>
      <c r="AI28">
        <v>1.1116832723763099</v>
      </c>
      <c r="AJ28">
        <v>1.1569734781574499</v>
      </c>
      <c r="AK28">
        <v>1.2090326358622601</v>
      </c>
      <c r="AL28">
        <v>1.2651007294546801</v>
      </c>
      <c r="AM28">
        <v>1.33113206074433</v>
      </c>
      <c r="AN28">
        <v>1.41148620762623</v>
      </c>
      <c r="AO28">
        <v>1.50146685982595</v>
      </c>
      <c r="AP28">
        <v>1.60451983185032</v>
      </c>
      <c r="AQ28">
        <v>1.7289427965725999</v>
      </c>
      <c r="AR28">
        <v>1.88147024434081</v>
      </c>
      <c r="AS28">
        <v>2.0613902833061899</v>
      </c>
    </row>
    <row r="29" spans="1:45" x14ac:dyDescent="0.2">
      <c r="A29">
        <v>0.40951540062277803</v>
      </c>
      <c r="B29">
        <v>0.43333771805456001</v>
      </c>
      <c r="C29">
        <v>0.46844531018083602</v>
      </c>
      <c r="D29">
        <v>0.51334163655644605</v>
      </c>
      <c r="E29">
        <v>0.56689826680649302</v>
      </c>
      <c r="F29">
        <v>0.62892583331587104</v>
      </c>
      <c r="G29">
        <v>0.69528689758852802</v>
      </c>
      <c r="H29">
        <v>0.76291939727324909</v>
      </c>
      <c r="I29">
        <v>0.82312074431772209</v>
      </c>
      <c r="J29">
        <v>0.87054556112557802</v>
      </c>
      <c r="K29">
        <v>0.90193448290253309</v>
      </c>
      <c r="L29">
        <v>0.91902612413992002</v>
      </c>
      <c r="M29">
        <v>0.92483273909609109</v>
      </c>
      <c r="N29">
        <v>0.92104853886200311</v>
      </c>
      <c r="O29">
        <v>0.91038179714243905</v>
      </c>
      <c r="P29">
        <v>0.89749918156958708</v>
      </c>
      <c r="Q29">
        <v>0.88413610902756512</v>
      </c>
      <c r="R29">
        <v>0.87230409701283507</v>
      </c>
      <c r="S29">
        <v>0.86095080624861908</v>
      </c>
      <c r="T29">
        <v>0.85230980689229607</v>
      </c>
      <c r="U29">
        <v>0.8486536060932971</v>
      </c>
      <c r="V29">
        <v>0.8495024394947911</v>
      </c>
      <c r="W29">
        <v>0.85431036904676205</v>
      </c>
      <c r="X29">
        <v>0.86129525554855901</v>
      </c>
      <c r="Y29">
        <v>0.87062133988775903</v>
      </c>
      <c r="Z29">
        <v>0.88206158850504501</v>
      </c>
      <c r="AA29">
        <v>0.89570320899934808</v>
      </c>
      <c r="AB29">
        <v>0.91217752341030611</v>
      </c>
      <c r="AC29">
        <v>0.93093268844315802</v>
      </c>
      <c r="AD29">
        <v>0.95228331272773203</v>
      </c>
      <c r="AE29">
        <v>0.97707839433658905</v>
      </c>
      <c r="AF29">
        <v>1.00327770043669</v>
      </c>
      <c r="AG29">
        <v>1.0357973236548701</v>
      </c>
      <c r="AH29">
        <v>1.0704002235996799</v>
      </c>
      <c r="AI29">
        <v>1.1102739574824201</v>
      </c>
      <c r="AJ29">
        <v>1.1556735313884099</v>
      </c>
      <c r="AK29">
        <v>1.2077915907832</v>
      </c>
      <c r="AL29">
        <v>1.2638559779787399</v>
      </c>
      <c r="AM29">
        <v>1.3299632102804599</v>
      </c>
      <c r="AN29">
        <v>1.4103249891915799</v>
      </c>
      <c r="AO29">
        <v>1.5003165188457901</v>
      </c>
      <c r="AP29">
        <v>1.6034703855269399</v>
      </c>
      <c r="AQ29">
        <v>1.7278751717654699</v>
      </c>
      <c r="AR29">
        <v>1.8804426700396899</v>
      </c>
      <c r="AS29">
        <v>2.0603663210291199</v>
      </c>
    </row>
    <row r="30" spans="1:45" x14ac:dyDescent="0.2">
      <c r="A30">
        <v>0.39448969173491905</v>
      </c>
      <c r="B30">
        <v>0.41769965129406805</v>
      </c>
      <c r="C30">
        <v>0.45159687733017301</v>
      </c>
      <c r="D30">
        <v>0.49521309654864504</v>
      </c>
      <c r="E30">
        <v>0.54728357517952508</v>
      </c>
      <c r="F30">
        <v>0.60766808890132507</v>
      </c>
      <c r="G30">
        <v>0.67279244814404804</v>
      </c>
      <c r="H30">
        <v>0.73997339493434311</v>
      </c>
      <c r="I30">
        <v>0.80069620143506504</v>
      </c>
      <c r="J30">
        <v>0.84992042190388206</v>
      </c>
      <c r="K30">
        <v>0.88360890363463807</v>
      </c>
      <c r="L30">
        <v>0.90323635803763203</v>
      </c>
      <c r="M30">
        <v>0.91200953871873502</v>
      </c>
      <c r="N30">
        <v>0.91012727913153812</v>
      </c>
      <c r="O30">
        <v>0.9013798553905481</v>
      </c>
      <c r="P30">
        <v>0.89027980305642207</v>
      </c>
      <c r="Q30">
        <v>0.87797196874090511</v>
      </c>
      <c r="R30">
        <v>0.86740691677401605</v>
      </c>
      <c r="S30">
        <v>0.85674275310678005</v>
      </c>
      <c r="T30">
        <v>0.84844478102419607</v>
      </c>
      <c r="U30">
        <v>0.84486977649573702</v>
      </c>
      <c r="V30">
        <v>0.84614983724428205</v>
      </c>
      <c r="W30">
        <v>0.85112408990562005</v>
      </c>
      <c r="X30">
        <v>0.85831147255778706</v>
      </c>
      <c r="Y30">
        <v>0.86786322201596999</v>
      </c>
      <c r="Z30">
        <v>0.87947994457483603</v>
      </c>
      <c r="AA30">
        <v>0.89331235396104802</v>
      </c>
      <c r="AB30">
        <v>0.90992079891031208</v>
      </c>
      <c r="AC30">
        <v>0.92882572263071506</v>
      </c>
      <c r="AD30">
        <v>0.95030434863265312</v>
      </c>
      <c r="AE30">
        <v>0.97524270865927809</v>
      </c>
      <c r="AF30">
        <v>1.0015532228213</v>
      </c>
      <c r="AG30">
        <v>1.03414931768064</v>
      </c>
      <c r="AH30">
        <v>1.0688317454330301</v>
      </c>
      <c r="AI30">
        <v>1.1088112798176999</v>
      </c>
      <c r="AJ30">
        <v>1.15428177543318</v>
      </c>
      <c r="AK30">
        <v>1.20646385462018</v>
      </c>
      <c r="AL30">
        <v>1.2625963508751701</v>
      </c>
      <c r="AM30">
        <v>1.32873092346198</v>
      </c>
      <c r="AN30">
        <v>1.40917009978514</v>
      </c>
      <c r="AO30">
        <v>1.49919663850407</v>
      </c>
      <c r="AP30">
        <v>1.6023412155324501</v>
      </c>
      <c r="AQ30">
        <v>1.72681590996892</v>
      </c>
      <c r="AR30">
        <v>1.8793570767938399</v>
      </c>
      <c r="AS30">
        <v>2.0592768937051198</v>
      </c>
    </row>
    <row r="31" spans="1:45" x14ac:dyDescent="0.2">
      <c r="A31">
        <v>0.38073758670283403</v>
      </c>
      <c r="B31">
        <v>0.40301181731301605</v>
      </c>
      <c r="C31">
        <v>0.43601132306655904</v>
      </c>
      <c r="D31">
        <v>0.47815295522374501</v>
      </c>
      <c r="E31">
        <v>0.52869189476184608</v>
      </c>
      <c r="F31">
        <v>0.58748878625435408</v>
      </c>
      <c r="G31">
        <v>0.65136366457535511</v>
      </c>
      <c r="H31">
        <v>0.71790616826951703</v>
      </c>
      <c r="I31">
        <v>0.77926974862294907</v>
      </c>
      <c r="J31">
        <v>0.83022173532302301</v>
      </c>
      <c r="K31">
        <v>0.86606105758389906</v>
      </c>
      <c r="L31">
        <v>0.88843423484903605</v>
      </c>
      <c r="M31">
        <v>0.89872441954032312</v>
      </c>
      <c r="N31">
        <v>0.89965672531112206</v>
      </c>
      <c r="O31">
        <v>0.89286904271979906</v>
      </c>
      <c r="P31">
        <v>0.88289856778714804</v>
      </c>
      <c r="Q31">
        <v>0.87181544259376609</v>
      </c>
      <c r="R31">
        <v>0.86191791200760604</v>
      </c>
      <c r="S31">
        <v>0.85211772768903005</v>
      </c>
      <c r="T31">
        <v>0.84469241493830405</v>
      </c>
      <c r="U31">
        <v>0.84147475300263908</v>
      </c>
      <c r="V31">
        <v>0.8425567156872571</v>
      </c>
      <c r="W31">
        <v>0.84791076680674904</v>
      </c>
      <c r="X31">
        <v>0.85530727163980402</v>
      </c>
      <c r="Y31">
        <v>0.86504528660322211</v>
      </c>
      <c r="Z31">
        <v>0.87687713298898107</v>
      </c>
      <c r="AA31">
        <v>0.89087177715143506</v>
      </c>
      <c r="AB31">
        <v>0.90765021926673406</v>
      </c>
      <c r="AC31">
        <v>0.92667157475194206</v>
      </c>
      <c r="AD31">
        <v>0.94829784804296202</v>
      </c>
      <c r="AE31">
        <v>0.97334133517260002</v>
      </c>
      <c r="AF31">
        <v>0.99975003547032604</v>
      </c>
      <c r="AG31">
        <v>1.03246979366531</v>
      </c>
      <c r="AH31">
        <v>1.06724077544611</v>
      </c>
      <c r="AI31">
        <v>1.10731271156045</v>
      </c>
      <c r="AJ31">
        <v>1.1528253663353201</v>
      </c>
      <c r="AK31">
        <v>1.2050577378506699</v>
      </c>
      <c r="AL31">
        <v>1.2613144145567099</v>
      </c>
      <c r="AM31">
        <v>1.3274466846541499</v>
      </c>
      <c r="AN31">
        <v>1.4079748769040901</v>
      </c>
      <c r="AO31">
        <v>1.4980420550672</v>
      </c>
      <c r="AP31">
        <v>1.60120786761436</v>
      </c>
      <c r="AQ31">
        <v>1.72566405965717</v>
      </c>
      <c r="AR31">
        <v>1.8782249079123199</v>
      </c>
      <c r="AS31">
        <v>2.0581798730558898</v>
      </c>
    </row>
    <row r="32" spans="1:45" x14ac:dyDescent="0.2">
      <c r="A32">
        <v>0.36763323978978002</v>
      </c>
      <c r="B32">
        <v>0.38916569693231901</v>
      </c>
      <c r="C32">
        <v>0.42114462145314402</v>
      </c>
      <c r="D32">
        <v>0.46226026048270602</v>
      </c>
      <c r="E32">
        <v>0.51134059696771905</v>
      </c>
      <c r="F32">
        <v>0.56850808790048002</v>
      </c>
      <c r="G32">
        <v>0.63121663151526508</v>
      </c>
      <c r="H32">
        <v>0.69694513160822502</v>
      </c>
      <c r="I32">
        <v>0.75835741096075104</v>
      </c>
      <c r="J32">
        <v>0.81105747026439712</v>
      </c>
      <c r="K32">
        <v>0.84902411079776208</v>
      </c>
      <c r="L32">
        <v>0.87327614784474705</v>
      </c>
      <c r="M32">
        <v>0.88624697175699207</v>
      </c>
      <c r="N32">
        <v>0.88886621559858203</v>
      </c>
      <c r="O32">
        <v>0.88396688596657302</v>
      </c>
      <c r="P32">
        <v>0.87558277034072807</v>
      </c>
      <c r="Q32">
        <v>0.86596134262057811</v>
      </c>
      <c r="R32">
        <v>0.8566223258837331</v>
      </c>
      <c r="S32">
        <v>0.84766565672379601</v>
      </c>
      <c r="T32">
        <v>0.84089305969161909</v>
      </c>
      <c r="U32">
        <v>0.83826680316120206</v>
      </c>
      <c r="V32">
        <v>0.83974409495037505</v>
      </c>
      <c r="W32">
        <v>0.84449407426296996</v>
      </c>
      <c r="X32">
        <v>0.85227058269108502</v>
      </c>
      <c r="Y32">
        <v>0.86222477646209805</v>
      </c>
      <c r="Z32">
        <v>0.87419977700073204</v>
      </c>
      <c r="AA32">
        <v>0.88836239777652803</v>
      </c>
      <c r="AB32">
        <v>0.90528489185880312</v>
      </c>
      <c r="AC32">
        <v>0.92446656874142208</v>
      </c>
      <c r="AD32">
        <v>0.94622853384429506</v>
      </c>
      <c r="AE32">
        <v>0.97140027974302612</v>
      </c>
      <c r="AF32">
        <v>0.99792034463186308</v>
      </c>
      <c r="AG32">
        <v>1.0307471136412401</v>
      </c>
      <c r="AH32">
        <v>1.0656030998108901</v>
      </c>
      <c r="AI32">
        <v>1.10574667013508</v>
      </c>
      <c r="AJ32">
        <v>1.1513257928851299</v>
      </c>
      <c r="AK32">
        <v>1.20364401284346</v>
      </c>
      <c r="AL32">
        <v>1.25992848295718</v>
      </c>
      <c r="AM32">
        <v>1.32613440954588</v>
      </c>
      <c r="AN32">
        <v>1.4066932620854899</v>
      </c>
      <c r="AO32">
        <v>1.4967950601892701</v>
      </c>
      <c r="AP32">
        <v>1.5999775924553798</v>
      </c>
      <c r="AQ32">
        <v>1.72452013300528</v>
      </c>
      <c r="AR32">
        <v>1.8770885941051501</v>
      </c>
      <c r="AS32">
        <v>2.05698558183163</v>
      </c>
    </row>
    <row r="33" spans="1:45" x14ac:dyDescent="0.2">
      <c r="A33">
        <v>0.35551887071027105</v>
      </c>
      <c r="B33">
        <v>0.37635588960914601</v>
      </c>
      <c r="C33">
        <v>0.40732991883404002</v>
      </c>
      <c r="D33">
        <v>0.44711596476210802</v>
      </c>
      <c r="E33">
        <v>0.49490845843725206</v>
      </c>
      <c r="F33">
        <v>0.55071704462610704</v>
      </c>
      <c r="G33">
        <v>0.611978893121366</v>
      </c>
      <c r="H33">
        <v>0.67685181376217807</v>
      </c>
      <c r="I33">
        <v>0.73846035212335503</v>
      </c>
      <c r="J33">
        <v>0.79213457750797001</v>
      </c>
      <c r="K33">
        <v>0.83185347578933511</v>
      </c>
      <c r="L33">
        <v>0.8586149522263461</v>
      </c>
      <c r="M33">
        <v>0.87360471159752606</v>
      </c>
      <c r="N33">
        <v>0.87882784019139704</v>
      </c>
      <c r="O33">
        <v>0.87560921769778211</v>
      </c>
      <c r="P33">
        <v>0.86857083151056103</v>
      </c>
      <c r="Q33">
        <v>0.85955374229979609</v>
      </c>
      <c r="R33">
        <v>0.85161397428779406</v>
      </c>
      <c r="S33">
        <v>0.84334083151911909</v>
      </c>
      <c r="T33">
        <v>0.83709232694283309</v>
      </c>
      <c r="U33">
        <v>0.83471614027884411</v>
      </c>
      <c r="V33">
        <v>0.83616350769587</v>
      </c>
      <c r="W33">
        <v>0.8416472566067521</v>
      </c>
      <c r="X33">
        <v>0.84914079071026904</v>
      </c>
      <c r="Y33">
        <v>0.85930246880201</v>
      </c>
      <c r="Z33">
        <v>0.87150502502437999</v>
      </c>
      <c r="AA33">
        <v>0.88582302579850103</v>
      </c>
      <c r="AB33">
        <v>0.90290274781569402</v>
      </c>
      <c r="AC33">
        <v>0.92224473336218404</v>
      </c>
      <c r="AD33">
        <v>0.94410867384697505</v>
      </c>
      <c r="AE33">
        <v>0.96941784901372108</v>
      </c>
      <c r="AF33">
        <v>0.99604878496510996</v>
      </c>
      <c r="AG33">
        <v>1.0289617980022401</v>
      </c>
      <c r="AH33">
        <v>1.06391955945608</v>
      </c>
      <c r="AI33">
        <v>1.1041442807863899</v>
      </c>
      <c r="AJ33">
        <v>1.1498179386795799</v>
      </c>
      <c r="AK33">
        <v>1.2021667266420901</v>
      </c>
      <c r="AL33">
        <v>1.2585089509285399</v>
      </c>
      <c r="AM33">
        <v>1.3248076551024601</v>
      </c>
      <c r="AN33">
        <v>1.40539169621886</v>
      </c>
      <c r="AO33">
        <v>1.49554369413393</v>
      </c>
      <c r="AP33">
        <v>1.59872075470973</v>
      </c>
      <c r="AQ33">
        <v>1.7232788840204099</v>
      </c>
      <c r="AR33">
        <v>1.8758669269639001</v>
      </c>
      <c r="AS33">
        <v>2.0558328337924698</v>
      </c>
    </row>
    <row r="34" spans="1:45" x14ac:dyDescent="0.2">
      <c r="A34">
        <v>0.34408139965177303</v>
      </c>
      <c r="B34">
        <v>0.36421079754697305</v>
      </c>
      <c r="C34">
        <v>0.39430159538769999</v>
      </c>
      <c r="D34">
        <v>0.43305580493086998</v>
      </c>
      <c r="E34">
        <v>0.47936074839213805</v>
      </c>
      <c r="F34">
        <v>0.53369272171242699</v>
      </c>
      <c r="G34">
        <v>0.59377621322525409</v>
      </c>
      <c r="H34">
        <v>0.65781806874319204</v>
      </c>
      <c r="I34">
        <v>0.71920496380736409</v>
      </c>
      <c r="J34">
        <v>0.77378642132147102</v>
      </c>
      <c r="K34">
        <v>0.81546617667947408</v>
      </c>
      <c r="L34">
        <v>0.84451928936489706</v>
      </c>
      <c r="M34">
        <v>0.8609534788066</v>
      </c>
      <c r="N34">
        <v>0.86817230964683612</v>
      </c>
      <c r="O34">
        <v>0.86690211343818702</v>
      </c>
      <c r="P34">
        <v>0.86103017975587204</v>
      </c>
      <c r="Q34">
        <v>0.85356602447981311</v>
      </c>
      <c r="R34">
        <v>0.84603139248418302</v>
      </c>
      <c r="S34">
        <v>0.83902210727267201</v>
      </c>
      <c r="T34">
        <v>0.83327258267913507</v>
      </c>
      <c r="U34">
        <v>0.83095214704441411</v>
      </c>
      <c r="V34">
        <v>0.83278249045576003</v>
      </c>
      <c r="W34">
        <v>0.83810594147507611</v>
      </c>
      <c r="X34">
        <v>0.84630203900928103</v>
      </c>
      <c r="Y34">
        <v>0.85638093639876212</v>
      </c>
      <c r="Z34">
        <v>0.86873674760426811</v>
      </c>
      <c r="AA34">
        <v>0.88324726871794002</v>
      </c>
      <c r="AB34">
        <v>0.90048052640464804</v>
      </c>
      <c r="AC34">
        <v>0.91991843665408413</v>
      </c>
      <c r="AD34">
        <v>0.94195543327408504</v>
      </c>
      <c r="AE34">
        <v>0.96736796048735807</v>
      </c>
      <c r="AF34">
        <v>0.99413749792140105</v>
      </c>
      <c r="AG34">
        <v>1.0271419113397999</v>
      </c>
      <c r="AH34">
        <v>1.06216425410919</v>
      </c>
      <c r="AI34">
        <v>1.10245489042412</v>
      </c>
      <c r="AJ34">
        <v>1.14825103165405</v>
      </c>
      <c r="AK34">
        <v>1.20067236047973</v>
      </c>
      <c r="AL34">
        <v>1.2570645953148301</v>
      </c>
      <c r="AM34">
        <v>1.32338563675378</v>
      </c>
      <c r="AN34">
        <v>1.4040140850356899</v>
      </c>
      <c r="AO34">
        <v>1.49419587254883</v>
      </c>
      <c r="AP34">
        <v>1.59745878037336</v>
      </c>
      <c r="AQ34">
        <v>1.7220239597609401</v>
      </c>
      <c r="AR34">
        <v>1.87464900854392</v>
      </c>
      <c r="AS34">
        <v>2.0545804640877399</v>
      </c>
    </row>
    <row r="35" spans="1:45" x14ac:dyDescent="0.2">
      <c r="A35">
        <v>0.33333107423321001</v>
      </c>
      <c r="B35">
        <v>0.35284254036024704</v>
      </c>
      <c r="C35">
        <v>0.38204663693259505</v>
      </c>
      <c r="D35">
        <v>0.41953209633547706</v>
      </c>
      <c r="E35">
        <v>0.46479969988012704</v>
      </c>
      <c r="F35">
        <v>0.51767714904273299</v>
      </c>
      <c r="G35">
        <v>0.576463487786812</v>
      </c>
      <c r="H35">
        <v>0.63952897023005806</v>
      </c>
      <c r="I35">
        <v>0.70088050906521804</v>
      </c>
      <c r="J35">
        <v>0.75626267151055004</v>
      </c>
      <c r="K35">
        <v>0.79972081857776411</v>
      </c>
      <c r="L35">
        <v>0.83040484756567512</v>
      </c>
      <c r="M35">
        <v>0.84888476849319305</v>
      </c>
      <c r="N35">
        <v>0.85783583693744903</v>
      </c>
      <c r="O35">
        <v>0.85834190595546211</v>
      </c>
      <c r="P35">
        <v>0.85394412082605908</v>
      </c>
      <c r="Q35">
        <v>0.84770998424310107</v>
      </c>
      <c r="R35">
        <v>0.84067008286812406</v>
      </c>
      <c r="S35">
        <v>0.83420461081391506</v>
      </c>
      <c r="T35">
        <v>0.82898690018548504</v>
      </c>
      <c r="U35">
        <v>0.82717325235943906</v>
      </c>
      <c r="V35">
        <v>0.8293645056363651</v>
      </c>
      <c r="W35">
        <v>0.83492699757915811</v>
      </c>
      <c r="X35">
        <v>0.84280648342662612</v>
      </c>
      <c r="Y35">
        <v>0.85364163011818905</v>
      </c>
      <c r="Z35">
        <v>0.86598455169599509</v>
      </c>
      <c r="AA35">
        <v>0.88061841076995706</v>
      </c>
      <c r="AB35">
        <v>0.8980123506552351</v>
      </c>
      <c r="AC35">
        <v>0.91759850126601206</v>
      </c>
      <c r="AD35">
        <v>0.93975487389844503</v>
      </c>
      <c r="AE35">
        <v>0.96528685690552996</v>
      </c>
      <c r="AF35">
        <v>0.99215948159545908</v>
      </c>
      <c r="AG35">
        <v>1.0252703905652301</v>
      </c>
      <c r="AH35">
        <v>1.06037630840328</v>
      </c>
      <c r="AI35">
        <v>1.1007851395364501</v>
      </c>
      <c r="AJ35">
        <v>1.14662256800128</v>
      </c>
      <c r="AK35">
        <v>1.19909891798032</v>
      </c>
      <c r="AL35">
        <v>1.2555719825855201</v>
      </c>
      <c r="AM35">
        <v>1.3219318310100201</v>
      </c>
      <c r="AN35">
        <v>1.40261851600586</v>
      </c>
      <c r="AO35">
        <v>1.4928594493845599</v>
      </c>
      <c r="AP35">
        <v>1.5961241443640302</v>
      </c>
      <c r="AQ35">
        <v>1.7207154298844001</v>
      </c>
      <c r="AR35">
        <v>1.8733475513826701</v>
      </c>
      <c r="AS35">
        <v>2.0532765572498599</v>
      </c>
    </row>
    <row r="36" spans="1:45" x14ac:dyDescent="0.2">
      <c r="A36">
        <v>0.32318867511738203</v>
      </c>
      <c r="B36">
        <v>0.34202030347811202</v>
      </c>
      <c r="C36">
        <v>0.37039551595637504</v>
      </c>
      <c r="D36">
        <v>0.40695185985395904</v>
      </c>
      <c r="E36">
        <v>0.45107377441207602</v>
      </c>
      <c r="F36">
        <v>0.50266680645616701</v>
      </c>
      <c r="G36">
        <v>0.56019976623052703</v>
      </c>
      <c r="H36">
        <v>0.62200545957063502</v>
      </c>
      <c r="I36">
        <v>0.68334387477537106</v>
      </c>
      <c r="J36">
        <v>0.73917551165264506</v>
      </c>
      <c r="K36">
        <v>0.78418098406169001</v>
      </c>
      <c r="L36">
        <v>0.81633378844885707</v>
      </c>
      <c r="M36">
        <v>0.83721412032377607</v>
      </c>
      <c r="N36">
        <v>0.84789211465022807</v>
      </c>
      <c r="O36">
        <v>0.85008515089130998</v>
      </c>
      <c r="P36">
        <v>0.84713660763716403</v>
      </c>
      <c r="Q36">
        <v>0.84139283859363001</v>
      </c>
      <c r="R36">
        <v>0.83552777517920307</v>
      </c>
      <c r="S36">
        <v>0.8296145025440621</v>
      </c>
      <c r="T36">
        <v>0.82479776259340309</v>
      </c>
      <c r="U36">
        <v>0.82341927527707204</v>
      </c>
      <c r="V36">
        <v>0.82589833760044706</v>
      </c>
      <c r="W36">
        <v>0.83173626662708611</v>
      </c>
      <c r="X36">
        <v>0.84037418320760204</v>
      </c>
      <c r="Y36">
        <v>0.85014200207660506</v>
      </c>
      <c r="Z36">
        <v>0.86334733542427511</v>
      </c>
      <c r="AA36">
        <v>0.87791032691868209</v>
      </c>
      <c r="AB36">
        <v>0.8954656310423621</v>
      </c>
      <c r="AC36">
        <v>0.91523149349057409</v>
      </c>
      <c r="AD36">
        <v>0.93750360887846806</v>
      </c>
      <c r="AE36">
        <v>0.96316548074104813</v>
      </c>
      <c r="AF36">
        <v>0.99011667004815307</v>
      </c>
      <c r="AG36">
        <v>1.0233501120670201</v>
      </c>
      <c r="AH36">
        <v>1.0585529144114301</v>
      </c>
      <c r="AI36">
        <v>1.09905495956676</v>
      </c>
      <c r="AJ36">
        <v>1.1449506825281</v>
      </c>
      <c r="AK36">
        <v>1.1975048504293799</v>
      </c>
      <c r="AL36">
        <v>1.2540372069016099</v>
      </c>
      <c r="AM36">
        <v>1.32045792558972</v>
      </c>
      <c r="AN36">
        <v>1.4011923178704899</v>
      </c>
      <c r="AO36">
        <v>1.4914475812499</v>
      </c>
      <c r="AP36">
        <v>1.5947654371434301</v>
      </c>
      <c r="AQ36">
        <v>1.7193572886173301</v>
      </c>
      <c r="AR36">
        <v>1.8720435393071702</v>
      </c>
      <c r="AS36">
        <v>2.0519882976966701</v>
      </c>
    </row>
    <row r="37" spans="1:45" x14ac:dyDescent="0.2">
      <c r="A37">
        <v>0.31364591809766501</v>
      </c>
      <c r="B37">
        <v>0.33206205293270202</v>
      </c>
      <c r="C37">
        <v>0.35950774890892701</v>
      </c>
      <c r="D37">
        <v>0.39512301606838102</v>
      </c>
      <c r="E37">
        <v>0.43809750278060999</v>
      </c>
      <c r="F37">
        <v>0.48838195268439999</v>
      </c>
      <c r="G37">
        <v>0.54459276108169308</v>
      </c>
      <c r="H37">
        <v>0.60526787018748507</v>
      </c>
      <c r="I37">
        <v>0.66623609711745002</v>
      </c>
      <c r="J37">
        <v>0.722603307964921</v>
      </c>
      <c r="K37">
        <v>0.76906493778563201</v>
      </c>
      <c r="L37">
        <v>0.80261532266611402</v>
      </c>
      <c r="M37">
        <v>0.82534011083902703</v>
      </c>
      <c r="N37">
        <v>0.83809326537863205</v>
      </c>
      <c r="O37">
        <v>0.84203635389642906</v>
      </c>
      <c r="P37">
        <v>0.83992989281478903</v>
      </c>
      <c r="Q37">
        <v>0.83533443364990312</v>
      </c>
      <c r="R37">
        <v>0.83044522588956904</v>
      </c>
      <c r="S37">
        <v>0.82517000352708103</v>
      </c>
      <c r="T37">
        <v>0.82073917766719506</v>
      </c>
      <c r="U37">
        <v>0.81970729132963105</v>
      </c>
      <c r="V37">
        <v>0.82237876175001001</v>
      </c>
      <c r="W37">
        <v>0.82837933036633604</v>
      </c>
      <c r="X37">
        <v>0.83720713465681307</v>
      </c>
      <c r="Y37">
        <v>0.84781593372835506</v>
      </c>
      <c r="Z37">
        <v>0.86006696780771508</v>
      </c>
      <c r="AA37">
        <v>0.87529010057959611</v>
      </c>
      <c r="AB37">
        <v>0.89297737687233503</v>
      </c>
      <c r="AC37">
        <v>0.91282825855320504</v>
      </c>
      <c r="AD37">
        <v>0.93522688714643609</v>
      </c>
      <c r="AE37">
        <v>0.96097430292306607</v>
      </c>
      <c r="AF37">
        <v>0.9880672575849051</v>
      </c>
      <c r="AG37">
        <v>1.0213684005960999</v>
      </c>
      <c r="AH37">
        <v>1.0566787243923099</v>
      </c>
      <c r="AI37">
        <v>1.0972716394472599</v>
      </c>
      <c r="AJ37">
        <v>1.14325158197188</v>
      </c>
      <c r="AK37">
        <v>1.1958681755107299</v>
      </c>
      <c r="AL37">
        <v>1.2524711408517499</v>
      </c>
      <c r="AM37">
        <v>1.3189147640518499</v>
      </c>
      <c r="AN37">
        <v>1.39970896023022</v>
      </c>
      <c r="AO37">
        <v>1.48999062408368</v>
      </c>
      <c r="AP37">
        <v>1.5933252129087201</v>
      </c>
      <c r="AQ37">
        <v>1.7179482034006099</v>
      </c>
      <c r="AR37">
        <v>1.8706073648395301</v>
      </c>
      <c r="AS37">
        <v>2.05058982275873</v>
      </c>
    </row>
    <row r="38" spans="1:45" x14ac:dyDescent="0.2">
      <c r="A38">
        <v>0.30466604312253104</v>
      </c>
      <c r="B38">
        <v>0.32239258089334405</v>
      </c>
      <c r="C38">
        <v>0.34925053132441303</v>
      </c>
      <c r="D38">
        <v>0.38393687609316002</v>
      </c>
      <c r="E38">
        <v>0.42579164468906205</v>
      </c>
      <c r="F38">
        <v>0.47469004402390302</v>
      </c>
      <c r="G38">
        <v>0.5298728374626871</v>
      </c>
      <c r="H38">
        <v>0.58928771334833707</v>
      </c>
      <c r="I38">
        <v>0.650008025846048</v>
      </c>
      <c r="J38">
        <v>0.70643751907867702</v>
      </c>
      <c r="K38">
        <v>0.75431581420204408</v>
      </c>
      <c r="L38">
        <v>0.78922155777534808</v>
      </c>
      <c r="M38">
        <v>0.81355608849123207</v>
      </c>
      <c r="N38">
        <v>0.82818411408314996</v>
      </c>
      <c r="O38">
        <v>0.83359692524788409</v>
      </c>
      <c r="P38">
        <v>0.83275029794483502</v>
      </c>
      <c r="Q38">
        <v>0.82941998049286503</v>
      </c>
      <c r="R38">
        <v>0.82496033375625999</v>
      </c>
      <c r="S38">
        <v>0.82079443365820703</v>
      </c>
      <c r="T38">
        <v>0.81677796233911104</v>
      </c>
      <c r="U38">
        <v>0.81597122281869605</v>
      </c>
      <c r="V38">
        <v>0.81880226412848911</v>
      </c>
      <c r="W38">
        <v>0.8248940086173141</v>
      </c>
      <c r="X38">
        <v>0.83392623107705999</v>
      </c>
      <c r="Y38">
        <v>0.84466043756209808</v>
      </c>
      <c r="Z38">
        <v>0.85761079425088804</v>
      </c>
      <c r="AA38">
        <v>0.87229826666858312</v>
      </c>
      <c r="AB38">
        <v>0.89037596704517208</v>
      </c>
      <c r="AC38">
        <v>0.91038977510569707</v>
      </c>
      <c r="AD38">
        <v>0.93290384909096902</v>
      </c>
      <c r="AE38">
        <v>0.95878550550158104</v>
      </c>
      <c r="AF38">
        <v>0.98597397208711812</v>
      </c>
      <c r="AG38">
        <v>1.0193822063021201</v>
      </c>
      <c r="AH38">
        <v>1.05479416079051</v>
      </c>
      <c r="AI38">
        <v>1.0954575764980901</v>
      </c>
      <c r="AJ38">
        <v>1.14147016711591</v>
      </c>
      <c r="AK38">
        <v>1.1941918405033101</v>
      </c>
      <c r="AL38">
        <v>1.25085418581409</v>
      </c>
      <c r="AM38">
        <v>1.3173453263786299</v>
      </c>
      <c r="AN38">
        <v>1.3982117026180401</v>
      </c>
      <c r="AO38">
        <v>1.4884991418861899</v>
      </c>
      <c r="AP38">
        <v>1.59189933729658</v>
      </c>
      <c r="AQ38">
        <v>1.7165302432069098</v>
      </c>
      <c r="AR38">
        <v>1.86920771425147</v>
      </c>
      <c r="AS38">
        <v>2.0492098809440802</v>
      </c>
    </row>
    <row r="39" spans="1:45" x14ac:dyDescent="0.2">
      <c r="A39">
        <v>0.29619391465727901</v>
      </c>
      <c r="B39">
        <v>0.31338396528625301</v>
      </c>
      <c r="C39">
        <v>0.33948146714320704</v>
      </c>
      <c r="D39">
        <v>0.373240861929651</v>
      </c>
      <c r="E39">
        <v>0.41407873801650102</v>
      </c>
      <c r="F39">
        <v>0.46187242700739606</v>
      </c>
      <c r="G39">
        <v>0.51564658855965806</v>
      </c>
      <c r="H39">
        <v>0.57410546625127001</v>
      </c>
      <c r="I39">
        <v>0.63437702631496806</v>
      </c>
      <c r="J39">
        <v>0.69094812796619409</v>
      </c>
      <c r="K39">
        <v>0.73984770100406805</v>
      </c>
      <c r="L39">
        <v>0.7762285637203431</v>
      </c>
      <c r="M39">
        <v>0.80203624776351701</v>
      </c>
      <c r="N39">
        <v>0.81818549880270408</v>
      </c>
      <c r="O39">
        <v>0.8252505200845951</v>
      </c>
      <c r="P39">
        <v>0.82581177877830902</v>
      </c>
      <c r="Q39">
        <v>0.82360492151929998</v>
      </c>
      <c r="R39">
        <v>0.81960643972320202</v>
      </c>
      <c r="S39">
        <v>0.81632143861234108</v>
      </c>
      <c r="T39">
        <v>0.81282426957271203</v>
      </c>
      <c r="U39">
        <v>0.81222123241680511</v>
      </c>
      <c r="V39">
        <v>0.81520168546321403</v>
      </c>
      <c r="W39">
        <v>0.82133986201194409</v>
      </c>
      <c r="X39">
        <v>0.8305789158670821</v>
      </c>
      <c r="Y39">
        <v>0.8415596883189731</v>
      </c>
      <c r="Z39">
        <v>0.85460254419052206</v>
      </c>
      <c r="AA39">
        <v>0.86990072685580511</v>
      </c>
      <c r="AB39">
        <v>0.88754574844589906</v>
      </c>
      <c r="AC39">
        <v>0.90783444204762709</v>
      </c>
      <c r="AD39">
        <v>0.93051280604299302</v>
      </c>
      <c r="AE39">
        <v>0.95654150580318709</v>
      </c>
      <c r="AF39">
        <v>0.98383686229355105</v>
      </c>
      <c r="AG39">
        <v>1.0173427941826101</v>
      </c>
      <c r="AH39">
        <v>1.0528140553269001</v>
      </c>
      <c r="AI39">
        <v>1.0935563121140799</v>
      </c>
      <c r="AJ39">
        <v>1.13964910379589</v>
      </c>
      <c r="AK39">
        <v>1.1924607779015399</v>
      </c>
      <c r="AL39">
        <v>1.24915940197429</v>
      </c>
      <c r="AM39">
        <v>1.31572012178425</v>
      </c>
      <c r="AN39">
        <v>1.3966224476471201</v>
      </c>
      <c r="AO39">
        <v>1.4869476128718699</v>
      </c>
      <c r="AP39">
        <v>1.5904121505914701</v>
      </c>
      <c r="AQ39">
        <v>1.7150567251245699</v>
      </c>
      <c r="AR39">
        <v>1.8676964789461401</v>
      </c>
      <c r="AS39">
        <v>2.0477131440436702</v>
      </c>
    </row>
    <row r="40" spans="1:45" x14ac:dyDescent="0.2">
      <c r="A40">
        <v>0.28811389169992202</v>
      </c>
      <c r="B40">
        <v>0.304880485442036</v>
      </c>
      <c r="C40">
        <v>0.33026011159396002</v>
      </c>
      <c r="D40">
        <v>0.36318549958322804</v>
      </c>
      <c r="E40">
        <v>0.40299525630418803</v>
      </c>
      <c r="F40">
        <v>0.44963526027989303</v>
      </c>
      <c r="G40">
        <v>0.50228982464412708</v>
      </c>
      <c r="H40">
        <v>0.55983959999462807</v>
      </c>
      <c r="I40">
        <v>0.61952134617364307</v>
      </c>
      <c r="J40">
        <v>0.67586521426865609</v>
      </c>
      <c r="K40">
        <v>0.72567648156143905</v>
      </c>
      <c r="L40">
        <v>0.76335497630814608</v>
      </c>
      <c r="M40">
        <v>0.79079899724584801</v>
      </c>
      <c r="N40">
        <v>0.80834889938632604</v>
      </c>
      <c r="O40">
        <v>0.81690450525395608</v>
      </c>
      <c r="P40">
        <v>0.81892224267849212</v>
      </c>
      <c r="Q40">
        <v>0.81781953034233501</v>
      </c>
      <c r="R40">
        <v>0.81442360143316606</v>
      </c>
      <c r="S40">
        <v>0.81161042663404503</v>
      </c>
      <c r="T40">
        <v>0.80887812374445911</v>
      </c>
      <c r="U40">
        <v>0.80848853247763708</v>
      </c>
      <c r="V40">
        <v>0.81141544389221409</v>
      </c>
      <c r="W40">
        <v>0.8177093582949031</v>
      </c>
      <c r="X40">
        <v>0.82716255438774411</v>
      </c>
      <c r="Y40">
        <v>0.83836071121962807</v>
      </c>
      <c r="Z40">
        <v>0.85186905309311411</v>
      </c>
      <c r="AA40">
        <v>0.86704185959827307</v>
      </c>
      <c r="AB40">
        <v>0.88521320008393001</v>
      </c>
      <c r="AC40">
        <v>0.90528562082550001</v>
      </c>
      <c r="AD40">
        <v>0.92810723841791998</v>
      </c>
      <c r="AE40">
        <v>0.95421812528457606</v>
      </c>
      <c r="AF40">
        <v>0.98162030829417513</v>
      </c>
      <c r="AG40">
        <v>1.0152397305149401</v>
      </c>
      <c r="AH40">
        <v>1.05083678948682</v>
      </c>
      <c r="AI40">
        <v>1.0916379559150899</v>
      </c>
      <c r="AJ40">
        <v>1.1378440945911601</v>
      </c>
      <c r="AK40">
        <v>1.1907236597413999</v>
      </c>
      <c r="AL40">
        <v>1.2474656346669599</v>
      </c>
      <c r="AM40">
        <v>1.31410010918019</v>
      </c>
      <c r="AN40">
        <v>1.3950046927730799</v>
      </c>
      <c r="AO40">
        <v>1.48539929167561</v>
      </c>
      <c r="AP40">
        <v>1.5888628164880001</v>
      </c>
      <c r="AQ40">
        <v>1.7135471605975598</v>
      </c>
      <c r="AR40">
        <v>1.86620669308624</v>
      </c>
      <c r="AS40">
        <v>2.0462141286726201</v>
      </c>
    </row>
    <row r="41" spans="1:45" x14ac:dyDescent="0.2">
      <c r="A41">
        <v>0.28040840776057602</v>
      </c>
      <c r="B41">
        <v>0.29683291395234701</v>
      </c>
      <c r="C41">
        <v>0.32150243485259805</v>
      </c>
      <c r="D41">
        <v>0.35362447881865999</v>
      </c>
      <c r="E41">
        <v>0.39246434634428101</v>
      </c>
      <c r="F41">
        <v>0.43802818864323506</v>
      </c>
      <c r="G41">
        <v>0.48965753431268305</v>
      </c>
      <c r="H41">
        <v>0.54610055851942996</v>
      </c>
      <c r="I41">
        <v>0.60515332323474802</v>
      </c>
      <c r="J41">
        <v>0.66145368373141999</v>
      </c>
      <c r="K41">
        <v>0.71161086771663506</v>
      </c>
      <c r="L41">
        <v>0.7507840816602861</v>
      </c>
      <c r="M41">
        <v>0.77971519462451611</v>
      </c>
      <c r="N41">
        <v>0.79869943480662808</v>
      </c>
      <c r="O41">
        <v>0.80874685808554003</v>
      </c>
      <c r="P41">
        <v>0.81212836533068611</v>
      </c>
      <c r="Q41">
        <v>0.81201796937465909</v>
      </c>
      <c r="R41">
        <v>0.80926525022891704</v>
      </c>
      <c r="S41">
        <v>0.80693008513702003</v>
      </c>
      <c r="T41">
        <v>0.80473548779635207</v>
      </c>
      <c r="U41">
        <v>0.80465473385713604</v>
      </c>
      <c r="V41">
        <v>0.80755757542974804</v>
      </c>
      <c r="W41">
        <v>0.81403291477626605</v>
      </c>
      <c r="X41">
        <v>0.82367772671910311</v>
      </c>
      <c r="Y41">
        <v>0.83515509049438708</v>
      </c>
      <c r="Z41">
        <v>0.84931911205557309</v>
      </c>
      <c r="AA41">
        <v>0.86484315720033711</v>
      </c>
      <c r="AB41">
        <v>0.88247480960255709</v>
      </c>
      <c r="AC41">
        <v>0.90301501039732301</v>
      </c>
      <c r="AD41">
        <v>0.92574105164520604</v>
      </c>
      <c r="AE41">
        <v>0.95192216819655706</v>
      </c>
      <c r="AF41">
        <v>0.97941907724705812</v>
      </c>
      <c r="AG41">
        <v>1.0131187380475399</v>
      </c>
      <c r="AH41">
        <v>1.0487913518242999</v>
      </c>
      <c r="AI41">
        <v>1.08969838177428</v>
      </c>
      <c r="AJ41">
        <v>1.13597592914309</v>
      </c>
      <c r="AK41">
        <v>1.18888591977884</v>
      </c>
      <c r="AL41">
        <v>1.24569655092142</v>
      </c>
      <c r="AM41">
        <v>1.3123837720573599</v>
      </c>
      <c r="AN41">
        <v>1.3933549325441699</v>
      </c>
      <c r="AO41">
        <v>1.48376346768971</v>
      </c>
      <c r="AP41">
        <v>1.5872556425005802</v>
      </c>
      <c r="AQ41">
        <v>1.7119658333254901</v>
      </c>
      <c r="AR41">
        <v>1.86464809939482</v>
      </c>
      <c r="AS41">
        <v>2.0446202869216199</v>
      </c>
    </row>
    <row r="42" spans="1:45" x14ac:dyDescent="0.2">
      <c r="A42">
        <v>0.27329614118904905</v>
      </c>
      <c r="B42">
        <v>0.28915453981705302</v>
      </c>
      <c r="C42">
        <v>0.31327897928120102</v>
      </c>
      <c r="D42">
        <v>0.34456861752235202</v>
      </c>
      <c r="E42">
        <v>0.38237077633018302</v>
      </c>
      <c r="F42">
        <v>0.42709506055159402</v>
      </c>
      <c r="G42">
        <v>0.47732986820955503</v>
      </c>
      <c r="H42">
        <v>0.53253320262639903</v>
      </c>
      <c r="I42">
        <v>0.59091712930481499</v>
      </c>
      <c r="J42">
        <v>0.64773570109662604</v>
      </c>
      <c r="K42">
        <v>0.69794516210768809</v>
      </c>
      <c r="L42">
        <v>0.73856482053078998</v>
      </c>
      <c r="M42">
        <v>0.76894824644621906</v>
      </c>
      <c r="N42">
        <v>0.78919482985055911</v>
      </c>
      <c r="O42">
        <v>0.80070153877237404</v>
      </c>
      <c r="P42">
        <v>0.80533969709499209</v>
      </c>
      <c r="Q42">
        <v>0.80616191172269402</v>
      </c>
      <c r="R42">
        <v>0.80419419177850104</v>
      </c>
      <c r="S42">
        <v>0.80234756494137804</v>
      </c>
      <c r="T42">
        <v>0.80060555598794902</v>
      </c>
      <c r="U42">
        <v>0.80071619046072906</v>
      </c>
      <c r="V42">
        <v>0.80374526999797302</v>
      </c>
      <c r="W42">
        <v>0.81035092958679311</v>
      </c>
      <c r="X42">
        <v>0.82013466393680401</v>
      </c>
      <c r="Y42">
        <v>0.83185376146077206</v>
      </c>
      <c r="Z42">
        <v>0.84599849782349812</v>
      </c>
      <c r="AA42">
        <v>0.8616338032681371</v>
      </c>
      <c r="AB42">
        <v>0.88009011699122908</v>
      </c>
      <c r="AC42">
        <v>0.90015034914990411</v>
      </c>
      <c r="AD42">
        <v>0.92359611410493203</v>
      </c>
      <c r="AE42">
        <v>0.94969114350090211</v>
      </c>
      <c r="AF42">
        <v>0.97711263789961911</v>
      </c>
      <c r="AG42">
        <v>1.0109846124200701</v>
      </c>
      <c r="AH42">
        <v>1.0467110136620901</v>
      </c>
      <c r="AI42">
        <v>1.0877115313599199</v>
      </c>
      <c r="AJ42">
        <v>1.1340231433724499</v>
      </c>
      <c r="AK42">
        <v>1.18701538659101</v>
      </c>
      <c r="AL42">
        <v>1.2439164556192199</v>
      </c>
      <c r="AM42">
        <v>1.31065135394137</v>
      </c>
      <c r="AN42">
        <v>1.3916371871894699</v>
      </c>
      <c r="AO42">
        <v>1.4821202676073999</v>
      </c>
      <c r="AP42">
        <v>1.5856289817870799</v>
      </c>
      <c r="AQ42">
        <v>1.7103638359623101</v>
      </c>
      <c r="AR42">
        <v>1.86304354296344</v>
      </c>
      <c r="AS42">
        <v>2.04302221900724</v>
      </c>
    </row>
    <row r="43" spans="1:45" x14ac:dyDescent="0.2">
      <c r="A43">
        <v>0.266382585011532</v>
      </c>
      <c r="B43">
        <v>0.28182250991601604</v>
      </c>
      <c r="C43">
        <v>0.30535041337525404</v>
      </c>
      <c r="D43">
        <v>0.33595645119202</v>
      </c>
      <c r="E43">
        <v>0.37298571425470806</v>
      </c>
      <c r="F43">
        <v>0.41631800969285104</v>
      </c>
      <c r="G43">
        <v>0.46566313752338101</v>
      </c>
      <c r="H43">
        <v>0.5200671472315811</v>
      </c>
      <c r="I43">
        <v>0.57720343076205904</v>
      </c>
      <c r="J43">
        <v>0.63399423759664997</v>
      </c>
      <c r="K43">
        <v>0.68471837149134407</v>
      </c>
      <c r="L43">
        <v>0.72678846561243604</v>
      </c>
      <c r="M43">
        <v>0.75843886046931708</v>
      </c>
      <c r="N43">
        <v>0.77987427830772704</v>
      </c>
      <c r="O43">
        <v>0.79274793828796208</v>
      </c>
      <c r="P43">
        <v>0.79856539618368605</v>
      </c>
      <c r="Q43">
        <v>0.80040821553967711</v>
      </c>
      <c r="R43">
        <v>0.79914795783045312</v>
      </c>
      <c r="S43">
        <v>0.79783556062180805</v>
      </c>
      <c r="T43">
        <v>0.79655839755435909</v>
      </c>
      <c r="U43">
        <v>0.79683579335926302</v>
      </c>
      <c r="V43">
        <v>0.79998604304739407</v>
      </c>
      <c r="W43">
        <v>0.80666359617100902</v>
      </c>
      <c r="X43">
        <v>0.81654942159272303</v>
      </c>
      <c r="Y43">
        <v>0.82850903839962997</v>
      </c>
      <c r="Z43">
        <v>0.84264652795860906</v>
      </c>
      <c r="AA43">
        <v>0.85849720384432504</v>
      </c>
      <c r="AB43">
        <v>0.87705794441345997</v>
      </c>
      <c r="AC43">
        <v>0.89778765364042912</v>
      </c>
      <c r="AD43">
        <v>0.92030556224767512</v>
      </c>
      <c r="AE43">
        <v>0.94717127587489902</v>
      </c>
      <c r="AF43">
        <v>0.9748389476325241</v>
      </c>
      <c r="AG43">
        <v>1.00875795565885</v>
      </c>
      <c r="AH43">
        <v>1.0446000884193301</v>
      </c>
      <c r="AI43">
        <v>1.08566815734664</v>
      </c>
      <c r="AJ43">
        <v>1.1320644602641501</v>
      </c>
      <c r="AK43">
        <v>1.18511780389763</v>
      </c>
      <c r="AL43">
        <v>1.2420727693279101</v>
      </c>
      <c r="AM43">
        <v>1.3088660689438201</v>
      </c>
      <c r="AN43">
        <v>1.3898905074626</v>
      </c>
      <c r="AO43">
        <v>1.4804351648052201</v>
      </c>
      <c r="AP43">
        <v>1.58392400881661</v>
      </c>
      <c r="AQ43">
        <v>1.7087243884558601</v>
      </c>
      <c r="AR43">
        <v>1.8613886493951202</v>
      </c>
      <c r="AS43">
        <v>2.04136611376622</v>
      </c>
    </row>
    <row r="44" spans="1:45" x14ac:dyDescent="0.2">
      <c r="A44">
        <v>0.259935385942833</v>
      </c>
      <c r="B44">
        <v>0.27504819490979998</v>
      </c>
      <c r="C44">
        <v>0.29787044411277303</v>
      </c>
      <c r="D44">
        <v>0.32779610230448203</v>
      </c>
      <c r="E44">
        <v>0.36393835128889401</v>
      </c>
      <c r="F44">
        <v>0.40649640084098704</v>
      </c>
      <c r="G44">
        <v>0.45490743311952103</v>
      </c>
      <c r="H44">
        <v>0.50808444290265908</v>
      </c>
      <c r="I44">
        <v>0.56469728978329303</v>
      </c>
      <c r="J44">
        <v>0.62048125889533501</v>
      </c>
      <c r="K44">
        <v>0.67236023359345609</v>
      </c>
      <c r="L44">
        <v>0.71529041270678995</v>
      </c>
      <c r="M44">
        <v>0.74770905822156108</v>
      </c>
      <c r="N44">
        <v>0.7707186105054411</v>
      </c>
      <c r="O44">
        <v>0.78498456749332302</v>
      </c>
      <c r="P44">
        <v>0.79183320287368708</v>
      </c>
      <c r="Q44">
        <v>0.79464295571212606</v>
      </c>
      <c r="R44">
        <v>0.79413400569429504</v>
      </c>
      <c r="S44">
        <v>0.79332404637059606</v>
      </c>
      <c r="T44">
        <v>0.79255528981028311</v>
      </c>
      <c r="U44">
        <v>0.79304102950146704</v>
      </c>
      <c r="V44">
        <v>0.79627352052955902</v>
      </c>
      <c r="W44">
        <v>0.8029546513326441</v>
      </c>
      <c r="X44">
        <v>0.81293058389785311</v>
      </c>
      <c r="Y44">
        <v>0.82517993205066709</v>
      </c>
      <c r="Z44">
        <v>0.83925184411946308</v>
      </c>
      <c r="AA44">
        <v>0.85528380121961112</v>
      </c>
      <c r="AB44">
        <v>0.87413051101361805</v>
      </c>
      <c r="AC44">
        <v>0.8949508596101311</v>
      </c>
      <c r="AD44">
        <v>0.91823785134991509</v>
      </c>
      <c r="AE44">
        <v>0.94446786789032511</v>
      </c>
      <c r="AF44">
        <v>0.97234635335383313</v>
      </c>
      <c r="AG44">
        <v>1.00638026205528</v>
      </c>
      <c r="AH44">
        <v>1.04242354556353</v>
      </c>
      <c r="AI44">
        <v>1.08357600029569</v>
      </c>
      <c r="AJ44">
        <v>1.1300817914768799</v>
      </c>
      <c r="AK44">
        <v>1.18319057840903</v>
      </c>
      <c r="AL44">
        <v>1.2401963395790401</v>
      </c>
      <c r="AM44">
        <v>1.3070181636903599</v>
      </c>
      <c r="AN44">
        <v>1.3881364240741401</v>
      </c>
      <c r="AO44">
        <v>1.47866507706676</v>
      </c>
      <c r="AP44">
        <v>1.58220025626544</v>
      </c>
      <c r="AQ44">
        <v>1.70682794572521</v>
      </c>
      <c r="AR44">
        <v>1.8597073406062301</v>
      </c>
      <c r="AS44">
        <v>2.0396622424578199</v>
      </c>
    </row>
    <row r="45" spans="1:45" x14ac:dyDescent="0.2">
      <c r="A45">
        <v>0.25374682002862603</v>
      </c>
      <c r="B45">
        <v>0.26837776592625301</v>
      </c>
      <c r="C45">
        <v>0.29076443694913501</v>
      </c>
      <c r="D45">
        <v>0.32002419586172604</v>
      </c>
      <c r="E45">
        <v>0.35531555537259502</v>
      </c>
      <c r="F45">
        <v>0.39674727040356206</v>
      </c>
      <c r="G45">
        <v>0.44398769980644603</v>
      </c>
      <c r="H45">
        <v>0.49616130920448803</v>
      </c>
      <c r="I45">
        <v>0.55231500368209607</v>
      </c>
      <c r="J45">
        <v>0.60777174852930305</v>
      </c>
      <c r="K45">
        <v>0.66025930214289608</v>
      </c>
      <c r="L45">
        <v>0.70329150139020202</v>
      </c>
      <c r="M45">
        <v>0.73694245526401603</v>
      </c>
      <c r="N45">
        <v>0.76116579852753907</v>
      </c>
      <c r="O45">
        <v>0.77736011731924903</v>
      </c>
      <c r="P45">
        <v>0.78515022699103409</v>
      </c>
      <c r="Q45">
        <v>0.78883447147859309</v>
      </c>
      <c r="R45">
        <v>0.78908442251221111</v>
      </c>
      <c r="S45">
        <v>0.78887705233232708</v>
      </c>
      <c r="T45">
        <v>0.78863651828822301</v>
      </c>
      <c r="U45">
        <v>0.78932266579906107</v>
      </c>
      <c r="V45">
        <v>0.79263648986334301</v>
      </c>
      <c r="W45">
        <v>0.79925753630796603</v>
      </c>
      <c r="X45">
        <v>0.80926943598547507</v>
      </c>
      <c r="Y45">
        <v>0.82185701330693406</v>
      </c>
      <c r="Z45">
        <v>0.83581665604535704</v>
      </c>
      <c r="AA45">
        <v>0.85211174732900108</v>
      </c>
      <c r="AB45">
        <v>0.87158791776556999</v>
      </c>
      <c r="AC45">
        <v>0.89279390788815904</v>
      </c>
      <c r="AD45">
        <v>0.91560457952683005</v>
      </c>
      <c r="AE45">
        <v>0.94242629558145607</v>
      </c>
      <c r="AF45">
        <v>0.97001820874927802</v>
      </c>
      <c r="AG45">
        <v>1.0041072894194401</v>
      </c>
      <c r="AH45">
        <v>1.0401788574230699</v>
      </c>
      <c r="AI45">
        <v>1.0815075811344901</v>
      </c>
      <c r="AJ45">
        <v>1.1280680675195101</v>
      </c>
      <c r="AK45">
        <v>1.1812074401944399</v>
      </c>
      <c r="AL45">
        <v>1.2382497890776201</v>
      </c>
      <c r="AM45">
        <v>1.3051394669592</v>
      </c>
      <c r="AN45">
        <v>1.3862966787163</v>
      </c>
      <c r="AO45">
        <v>1.4768542900282</v>
      </c>
      <c r="AP45">
        <v>1.5804572044634</v>
      </c>
      <c r="AQ45">
        <v>1.70511110122799</v>
      </c>
      <c r="AR45">
        <v>1.8578477089680701</v>
      </c>
      <c r="AS45">
        <v>2.0379165577473</v>
      </c>
    </row>
  </sheetData>
  <sheetProtection sheet="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45"/>
  <sheetViews>
    <sheetView workbookViewId="0">
      <selection activeCell="J62" sqref="J62"/>
    </sheetView>
  </sheetViews>
  <sheetFormatPr defaultColWidth="8.7109375" defaultRowHeight="12.75" x14ac:dyDescent="0.2"/>
  <sheetData>
    <row r="1" spans="1:45" x14ac:dyDescent="0.2">
      <c r="A1">
        <v>2.46298433541484</v>
      </c>
      <c r="B1">
        <v>2.4655764171290899</v>
      </c>
      <c r="C1">
        <v>2.4251377582829101</v>
      </c>
      <c r="D1">
        <v>2.34414104822419</v>
      </c>
      <c r="E1">
        <v>2.2393417225995602</v>
      </c>
      <c r="F1">
        <v>2.1267716069362699</v>
      </c>
      <c r="G1">
        <v>2.0014946309728101</v>
      </c>
      <c r="H1">
        <v>1.8626740559481401</v>
      </c>
      <c r="I1">
        <v>1.7131925507389001</v>
      </c>
      <c r="J1">
        <v>1.57374797351914</v>
      </c>
      <c r="K1">
        <v>1.44617447535485</v>
      </c>
      <c r="L1">
        <v>1.33935908618827</v>
      </c>
      <c r="M1">
        <v>1.2517977830422999</v>
      </c>
      <c r="N1">
        <v>1.1881941203339299</v>
      </c>
      <c r="O1">
        <v>1.14520303849647</v>
      </c>
      <c r="P1">
        <v>1.1149354844636801</v>
      </c>
      <c r="Q1">
        <v>1.09369142010322</v>
      </c>
      <c r="R1">
        <v>1.08047705567677</v>
      </c>
      <c r="S1">
        <v>1.0705808881402401</v>
      </c>
      <c r="T1">
        <v>1.0653984748829599</v>
      </c>
      <c r="U1">
        <v>1.0636390568127201</v>
      </c>
      <c r="V1">
        <v>1.0675234721513001</v>
      </c>
      <c r="W1">
        <v>1.0756440978342201</v>
      </c>
      <c r="X1">
        <v>1.08565290067942</v>
      </c>
      <c r="Y1">
        <v>1.0985711960595599</v>
      </c>
      <c r="Z1">
        <v>1.1146834153166201</v>
      </c>
      <c r="AA1">
        <v>1.1344115782190101</v>
      </c>
      <c r="AB1">
        <v>1.15649992237375</v>
      </c>
      <c r="AC1">
        <v>1.18237128425261</v>
      </c>
      <c r="AD1">
        <v>1.2116186091402401</v>
      </c>
      <c r="AE1">
        <v>1.2447948427473001</v>
      </c>
      <c r="AF1">
        <v>1.28312386840818</v>
      </c>
      <c r="AG1">
        <v>1.3257447342027</v>
      </c>
      <c r="AH1">
        <v>1.3737784383661999</v>
      </c>
      <c r="AI1">
        <v>1.4281724851773201</v>
      </c>
      <c r="AJ1">
        <v>1.4902431631024899</v>
      </c>
      <c r="AK1">
        <v>1.55947602569469</v>
      </c>
      <c r="AL1">
        <v>1.63724627052523</v>
      </c>
      <c r="AM1">
        <v>1.7303131101249098</v>
      </c>
      <c r="AN1">
        <v>1.83608502848519</v>
      </c>
      <c r="AO1">
        <v>1.9591153287302099</v>
      </c>
      <c r="AP1">
        <v>2.10411986615973</v>
      </c>
      <c r="AQ1">
        <v>2.2727137946548899</v>
      </c>
      <c r="AR1">
        <v>2.4769199524796801</v>
      </c>
      <c r="AS1">
        <v>2.7196275487269501</v>
      </c>
    </row>
    <row r="2" spans="1:45" x14ac:dyDescent="0.2">
      <c r="A2">
        <v>2.4341398049898499</v>
      </c>
      <c r="B2">
        <v>2.42706261098883</v>
      </c>
      <c r="C2">
        <v>2.3859716832949598</v>
      </c>
      <c r="D2">
        <v>2.3125190080758</v>
      </c>
      <c r="E2">
        <v>2.2155934063905298</v>
      </c>
      <c r="F2">
        <v>2.1084711962147402</v>
      </c>
      <c r="G2">
        <v>1.98828188113058</v>
      </c>
      <c r="H2">
        <v>1.85252593716673</v>
      </c>
      <c r="I2">
        <v>1.70527600225749</v>
      </c>
      <c r="J2">
        <v>1.56783068488397</v>
      </c>
      <c r="K2">
        <v>1.4419534485913399</v>
      </c>
      <c r="L2">
        <v>1.33572509870973</v>
      </c>
      <c r="M2">
        <v>1.2490661749024099</v>
      </c>
      <c r="N2">
        <v>1.1861901550376901</v>
      </c>
      <c r="O2">
        <v>1.14372538710848</v>
      </c>
      <c r="P2">
        <v>1.11368289197327</v>
      </c>
      <c r="Q2">
        <v>1.09279464319308</v>
      </c>
      <c r="R2">
        <v>1.0797648842460501</v>
      </c>
      <c r="S2">
        <v>1.06987913321775</v>
      </c>
      <c r="T2">
        <v>1.06488216918453</v>
      </c>
      <c r="U2">
        <v>1.0631935442410201</v>
      </c>
      <c r="V2">
        <v>1.0670772575673499</v>
      </c>
      <c r="W2">
        <v>1.07524106616499</v>
      </c>
      <c r="X2">
        <v>1.08531629198376</v>
      </c>
      <c r="Y2">
        <v>1.0983140752879701</v>
      </c>
      <c r="Z2">
        <v>1.11441412496378</v>
      </c>
      <c r="AA2">
        <v>1.1342312285830201</v>
      </c>
      <c r="AB2">
        <v>1.15629263603157</v>
      </c>
      <c r="AC2">
        <v>1.18212664032991</v>
      </c>
      <c r="AD2">
        <v>1.21147897946364</v>
      </c>
      <c r="AE2">
        <v>1.2446839161505501</v>
      </c>
      <c r="AF2">
        <v>1.2829477870525299</v>
      </c>
      <c r="AG2">
        <v>1.32556622366593</v>
      </c>
      <c r="AH2">
        <v>1.37369928492923</v>
      </c>
      <c r="AI2">
        <v>1.4280554794649201</v>
      </c>
      <c r="AJ2">
        <v>1.49015181091454</v>
      </c>
      <c r="AK2">
        <v>1.5593898674449</v>
      </c>
      <c r="AL2">
        <v>1.6371448005209199</v>
      </c>
      <c r="AM2">
        <v>1.73023777444189</v>
      </c>
      <c r="AN2">
        <v>1.8359802559471001</v>
      </c>
      <c r="AO2">
        <v>1.95901214910314</v>
      </c>
      <c r="AP2">
        <v>2.1040210589862598</v>
      </c>
      <c r="AQ2">
        <v>2.2726220902902301</v>
      </c>
      <c r="AR2">
        <v>2.4767903146575301</v>
      </c>
      <c r="AS2">
        <v>2.7195671471125</v>
      </c>
    </row>
    <row r="3" spans="1:45" x14ac:dyDescent="0.2">
      <c r="A3">
        <v>2.3654499373883402</v>
      </c>
      <c r="B3">
        <v>2.3530041541080799</v>
      </c>
      <c r="C3">
        <v>2.3253248400467901</v>
      </c>
      <c r="D3">
        <v>2.26319816343397</v>
      </c>
      <c r="E3">
        <v>2.17747948730588</v>
      </c>
      <c r="F3">
        <v>2.0791539981584202</v>
      </c>
      <c r="G3">
        <v>1.96571113252872</v>
      </c>
      <c r="H3">
        <v>1.83563355408102</v>
      </c>
      <c r="I3">
        <v>1.6917990090806601</v>
      </c>
      <c r="J3">
        <v>1.5576807676481601</v>
      </c>
      <c r="K3">
        <v>1.4339108407626699</v>
      </c>
      <c r="L3">
        <v>1.3300799522326301</v>
      </c>
      <c r="M3">
        <v>1.2448979847249499</v>
      </c>
      <c r="N3">
        <v>1.1826302035680001</v>
      </c>
      <c r="O3">
        <v>1.14073338581217</v>
      </c>
      <c r="P3">
        <v>1.11159643261374</v>
      </c>
      <c r="Q3">
        <v>1.0911725890287101</v>
      </c>
      <c r="R3">
        <v>1.0781499873414899</v>
      </c>
      <c r="S3">
        <v>1.0687475036935401</v>
      </c>
      <c r="T3">
        <v>1.06402673855991</v>
      </c>
      <c r="U3">
        <v>1.0622686401560699</v>
      </c>
      <c r="V3">
        <v>1.06641936905076</v>
      </c>
      <c r="W3">
        <v>1.07467296015668</v>
      </c>
      <c r="X3">
        <v>1.08482562009237</v>
      </c>
      <c r="Y3">
        <v>1.0979311771936699</v>
      </c>
      <c r="Z3">
        <v>1.1140793385526599</v>
      </c>
      <c r="AA3">
        <v>1.13388245944064</v>
      </c>
      <c r="AB3">
        <v>1.1559503859154601</v>
      </c>
      <c r="AC3">
        <v>1.1819363750376</v>
      </c>
      <c r="AD3">
        <v>1.2112096969506501</v>
      </c>
      <c r="AE3">
        <v>1.24444368410685</v>
      </c>
      <c r="AF3">
        <v>1.2827495450786299</v>
      </c>
      <c r="AG3">
        <v>1.3253993083061399</v>
      </c>
      <c r="AH3">
        <v>1.3734458583337501</v>
      </c>
      <c r="AI3">
        <v>1.4278570721260599</v>
      </c>
      <c r="AJ3">
        <v>1.48998350723841</v>
      </c>
      <c r="AK3">
        <v>1.55923843480178</v>
      </c>
      <c r="AL3">
        <v>1.6370014501232</v>
      </c>
      <c r="AM3">
        <v>1.7301268810277199</v>
      </c>
      <c r="AN3">
        <v>1.83588224943857</v>
      </c>
      <c r="AO3">
        <v>1.9588550751110301</v>
      </c>
      <c r="AP3">
        <v>2.1038206472909602</v>
      </c>
      <c r="AQ3">
        <v>2.2725132273078299</v>
      </c>
      <c r="AR3">
        <v>2.4766408251499801</v>
      </c>
      <c r="AS3">
        <v>2.7194362104062799</v>
      </c>
    </row>
    <row r="4" spans="1:45" x14ac:dyDescent="0.2">
      <c r="A4">
        <v>2.2592325490458602</v>
      </c>
      <c r="B4">
        <v>2.2640516650382101</v>
      </c>
      <c r="C4">
        <v>2.2507432968919798</v>
      </c>
      <c r="D4">
        <v>2.2020815843844801</v>
      </c>
      <c r="E4">
        <v>2.1283695650969201</v>
      </c>
      <c r="F4">
        <v>2.0399303703134</v>
      </c>
      <c r="G4">
        <v>1.9347381274814199</v>
      </c>
      <c r="H4">
        <v>1.8103990769604001</v>
      </c>
      <c r="I4">
        <v>1.6725291165682798</v>
      </c>
      <c r="J4">
        <v>1.54259516975031</v>
      </c>
      <c r="K4">
        <v>1.42284419199703</v>
      </c>
      <c r="L4">
        <v>1.3213549510826299</v>
      </c>
      <c r="M4">
        <v>1.2383045944165101</v>
      </c>
      <c r="N4">
        <v>1.1779085107076699</v>
      </c>
      <c r="O4">
        <v>1.1369821726949401</v>
      </c>
      <c r="P4">
        <v>1.1084153603639</v>
      </c>
      <c r="Q4">
        <v>1.08860312263071</v>
      </c>
      <c r="R4">
        <v>1.0762885660524999</v>
      </c>
      <c r="S4">
        <v>1.0671963217523499</v>
      </c>
      <c r="T4">
        <v>1.062587221544</v>
      </c>
      <c r="U4">
        <v>1.06114841532797</v>
      </c>
      <c r="V4">
        <v>1.0654787307526901</v>
      </c>
      <c r="W4">
        <v>1.0738479978725399</v>
      </c>
      <c r="X4">
        <v>1.08403875891616</v>
      </c>
      <c r="Y4">
        <v>1.0972754994363501</v>
      </c>
      <c r="Z4">
        <v>1.1135181925543201</v>
      </c>
      <c r="AA4">
        <v>1.13330345887439</v>
      </c>
      <c r="AB4">
        <v>1.15559268850787</v>
      </c>
      <c r="AC4">
        <v>1.1815247434103699</v>
      </c>
      <c r="AD4">
        <v>1.2108421273418899</v>
      </c>
      <c r="AE4">
        <v>1.24410502926559</v>
      </c>
      <c r="AF4">
        <v>1.28240757993821</v>
      </c>
      <c r="AG4">
        <v>1.32506819188032</v>
      </c>
      <c r="AH4">
        <v>1.37319180808621</v>
      </c>
      <c r="AI4">
        <v>1.42763851641198</v>
      </c>
      <c r="AJ4">
        <v>1.4897244671950201</v>
      </c>
      <c r="AK4">
        <v>1.5590740251852</v>
      </c>
      <c r="AL4">
        <v>1.63678728771341</v>
      </c>
      <c r="AM4">
        <v>1.72984996210171</v>
      </c>
      <c r="AN4">
        <v>1.83570245933632</v>
      </c>
      <c r="AO4">
        <v>1.9587039895715299</v>
      </c>
      <c r="AP4">
        <v>2.1036331803310699</v>
      </c>
      <c r="AQ4">
        <v>2.27234176778552</v>
      </c>
      <c r="AR4">
        <v>2.4764994374846401</v>
      </c>
      <c r="AS4">
        <v>2.7192421430017299</v>
      </c>
    </row>
    <row r="5" spans="1:45" x14ac:dyDescent="0.2">
      <c r="A5">
        <v>2.1438338241777499</v>
      </c>
      <c r="B5">
        <v>2.1660527831493801</v>
      </c>
      <c r="C5">
        <v>2.1624878589895702</v>
      </c>
      <c r="D5">
        <v>2.13299311225262</v>
      </c>
      <c r="E5">
        <v>2.07048236960653</v>
      </c>
      <c r="F5">
        <v>1.9931464231702001</v>
      </c>
      <c r="G5">
        <v>1.8966275482297501</v>
      </c>
      <c r="H5">
        <v>1.7798210368221499</v>
      </c>
      <c r="I5">
        <v>1.6478513977022899</v>
      </c>
      <c r="J5">
        <v>1.52342492719749</v>
      </c>
      <c r="K5">
        <v>1.4076768769332</v>
      </c>
      <c r="L5">
        <v>1.30993796172493</v>
      </c>
      <c r="M5">
        <v>1.22969200211496</v>
      </c>
      <c r="N5">
        <v>1.1712331511502501</v>
      </c>
      <c r="O5">
        <v>1.1318624778412401</v>
      </c>
      <c r="P5">
        <v>1.10457563658817</v>
      </c>
      <c r="Q5">
        <v>1.0853622074365801</v>
      </c>
      <c r="R5">
        <v>1.0735643513005599</v>
      </c>
      <c r="S5">
        <v>1.0649638934352499</v>
      </c>
      <c r="T5">
        <v>1.06085926753301</v>
      </c>
      <c r="U5">
        <v>1.0597244607788501</v>
      </c>
      <c r="V5">
        <v>1.06420345727321</v>
      </c>
      <c r="W5">
        <v>1.07279319849459</v>
      </c>
      <c r="X5">
        <v>1.0831786243091901</v>
      </c>
      <c r="Y5">
        <v>1.09649606353063</v>
      </c>
      <c r="Z5">
        <v>1.1127659409820401</v>
      </c>
      <c r="AA5">
        <v>1.1327140640026099</v>
      </c>
      <c r="AB5">
        <v>1.1549806257842299</v>
      </c>
      <c r="AC5">
        <v>1.18097492850084</v>
      </c>
      <c r="AD5">
        <v>1.2103022782573001</v>
      </c>
      <c r="AE5">
        <v>1.2436498457673899</v>
      </c>
      <c r="AF5">
        <v>1.2819953185813899</v>
      </c>
      <c r="AG5">
        <v>1.3247476396514299</v>
      </c>
      <c r="AH5">
        <v>1.37288458156549</v>
      </c>
      <c r="AI5">
        <v>1.4272983381744699</v>
      </c>
      <c r="AJ5">
        <v>1.48942029720517</v>
      </c>
      <c r="AK5">
        <v>1.55870432106614</v>
      </c>
      <c r="AL5">
        <v>1.6364957422331199</v>
      </c>
      <c r="AM5">
        <v>1.7296062793732401</v>
      </c>
      <c r="AN5">
        <v>1.8354345662637499</v>
      </c>
      <c r="AO5">
        <v>1.95844054223919</v>
      </c>
      <c r="AP5">
        <v>2.1033915244706098</v>
      </c>
      <c r="AQ5">
        <v>2.27207070994992</v>
      </c>
      <c r="AR5">
        <v>2.47623564793115</v>
      </c>
      <c r="AS5">
        <v>2.7189936889068198</v>
      </c>
    </row>
    <row r="6" spans="1:45" x14ac:dyDescent="0.2">
      <c r="A6">
        <v>2.02886808279256</v>
      </c>
      <c r="B6">
        <v>2.0647164975322698</v>
      </c>
      <c r="C6">
        <v>2.07718184671779</v>
      </c>
      <c r="D6">
        <v>2.0519663380754301</v>
      </c>
      <c r="E6">
        <v>2.0058653962962998</v>
      </c>
      <c r="F6">
        <v>1.9401483297411999</v>
      </c>
      <c r="G6">
        <v>1.85364443057186</v>
      </c>
      <c r="H6">
        <v>1.7451017737607901</v>
      </c>
      <c r="I6">
        <v>1.6201565941521099</v>
      </c>
      <c r="J6">
        <v>1.5014412432093101</v>
      </c>
      <c r="K6">
        <v>1.39033637614536</v>
      </c>
      <c r="L6">
        <v>1.29634970214714</v>
      </c>
      <c r="M6">
        <v>1.2188825145205999</v>
      </c>
      <c r="N6">
        <v>1.1626767949911501</v>
      </c>
      <c r="O6">
        <v>1.12529630028673</v>
      </c>
      <c r="P6">
        <v>1.0994893555296199</v>
      </c>
      <c r="Q6">
        <v>1.0815267767782</v>
      </c>
      <c r="R6">
        <v>1.07040905194503</v>
      </c>
      <c r="S6">
        <v>1.06237538093562</v>
      </c>
      <c r="T6">
        <v>1.05862223998956</v>
      </c>
      <c r="U6">
        <v>1.0578437923860899</v>
      </c>
      <c r="V6">
        <v>1.06266245146173</v>
      </c>
      <c r="W6">
        <v>1.0715093913264699</v>
      </c>
      <c r="X6">
        <v>1.0819534631244201</v>
      </c>
      <c r="Y6">
        <v>1.0953804040241</v>
      </c>
      <c r="Z6">
        <v>1.1118549430784801</v>
      </c>
      <c r="AA6">
        <v>1.13191689621737</v>
      </c>
      <c r="AB6">
        <v>1.1542707714732101</v>
      </c>
      <c r="AC6">
        <v>1.1803113192280099</v>
      </c>
      <c r="AD6">
        <v>1.2098186402267099</v>
      </c>
      <c r="AE6">
        <v>1.2431251054069501</v>
      </c>
      <c r="AF6">
        <v>1.2814925980812</v>
      </c>
      <c r="AG6">
        <v>1.3242597780349801</v>
      </c>
      <c r="AH6">
        <v>1.3724259415926099</v>
      </c>
      <c r="AI6">
        <v>1.4268533932915499</v>
      </c>
      <c r="AJ6">
        <v>1.4891091982907001</v>
      </c>
      <c r="AK6">
        <v>1.5583512097095999</v>
      </c>
      <c r="AL6">
        <v>1.6361635485617101</v>
      </c>
      <c r="AM6">
        <v>1.72926148003632</v>
      </c>
      <c r="AN6">
        <v>1.83509010070746</v>
      </c>
      <c r="AO6">
        <v>1.95815179581795</v>
      </c>
      <c r="AP6">
        <v>2.1031309973008598</v>
      </c>
      <c r="AQ6">
        <v>2.2717680596510399</v>
      </c>
      <c r="AR6">
        <v>2.4759884599480801</v>
      </c>
      <c r="AS6">
        <v>2.7187104528366199</v>
      </c>
    </row>
    <row r="7" spans="1:45" x14ac:dyDescent="0.2">
      <c r="A7">
        <v>1.9216463563263499</v>
      </c>
      <c r="B7">
        <v>1.9661843089533599</v>
      </c>
      <c r="C7">
        <v>1.98928573120811</v>
      </c>
      <c r="D7">
        <v>1.97170915203342</v>
      </c>
      <c r="E7">
        <v>1.93609013192573</v>
      </c>
      <c r="F7">
        <v>1.8823374413746299</v>
      </c>
      <c r="G7">
        <v>1.8068886745477601</v>
      </c>
      <c r="H7">
        <v>1.70738258530938</v>
      </c>
      <c r="I7">
        <v>1.59014846284276</v>
      </c>
      <c r="J7">
        <v>1.4775539256427699</v>
      </c>
      <c r="K7">
        <v>1.3715043242504299</v>
      </c>
      <c r="L7">
        <v>1.2815048044420201</v>
      </c>
      <c r="M7">
        <v>1.2071747699286499</v>
      </c>
      <c r="N7">
        <v>1.1533614612176499</v>
      </c>
      <c r="O7">
        <v>1.1178567562894399</v>
      </c>
      <c r="P7">
        <v>1.0934812982912601</v>
      </c>
      <c r="Q7">
        <v>1.07663646452271</v>
      </c>
      <c r="R7">
        <v>1.0665521531181601</v>
      </c>
      <c r="S7">
        <v>1.0592315108049299</v>
      </c>
      <c r="T7">
        <v>1.05601444884726</v>
      </c>
      <c r="U7">
        <v>1.05563399985801</v>
      </c>
      <c r="V7">
        <v>1.0608530984804001</v>
      </c>
      <c r="W7">
        <v>1.0698590355414199</v>
      </c>
      <c r="X7">
        <v>1.08061005984578</v>
      </c>
      <c r="Y7">
        <v>1.09423106084957</v>
      </c>
      <c r="Z7">
        <v>1.11079307608496</v>
      </c>
      <c r="AA7">
        <v>1.1309817753807101</v>
      </c>
      <c r="AB7">
        <v>1.15340908380944</v>
      </c>
      <c r="AC7">
        <v>1.1795613562904801</v>
      </c>
      <c r="AD7">
        <v>1.20907160171061</v>
      </c>
      <c r="AE7">
        <v>1.2424690570766901</v>
      </c>
      <c r="AF7">
        <v>1.2809088009880401</v>
      </c>
      <c r="AG7">
        <v>1.3237136899606501</v>
      </c>
      <c r="AH7">
        <v>1.37192842972897</v>
      </c>
      <c r="AI7">
        <v>1.4263754663845201</v>
      </c>
      <c r="AJ7">
        <v>1.48862497280255</v>
      </c>
      <c r="AK7">
        <v>1.5579469474966099</v>
      </c>
      <c r="AL7">
        <v>1.63577148481943</v>
      </c>
      <c r="AM7">
        <v>1.7289023353442901</v>
      </c>
      <c r="AN7">
        <v>1.83470254341582</v>
      </c>
      <c r="AO7">
        <v>1.95776492568612</v>
      </c>
      <c r="AP7">
        <v>2.1027816873010599</v>
      </c>
      <c r="AQ7">
        <v>2.2714322881641502</v>
      </c>
      <c r="AR7">
        <v>2.4755999538905602</v>
      </c>
      <c r="AS7">
        <v>2.7183404121466599</v>
      </c>
    </row>
    <row r="8" spans="1:45" x14ac:dyDescent="0.2">
      <c r="A8">
        <v>1.8197170626674</v>
      </c>
      <c r="B8">
        <v>1.8661387317260201</v>
      </c>
      <c r="C8">
        <v>1.89571231930984</v>
      </c>
      <c r="D8">
        <v>1.8911105488973101</v>
      </c>
      <c r="E8">
        <v>1.8611847298108</v>
      </c>
      <c r="F8">
        <v>1.82175178540588</v>
      </c>
      <c r="G8">
        <v>1.75726980471375</v>
      </c>
      <c r="H8">
        <v>1.66747675376131</v>
      </c>
      <c r="I8">
        <v>1.55846652412688</v>
      </c>
      <c r="J8">
        <v>1.4525376018899501</v>
      </c>
      <c r="K8">
        <v>1.3516029647460099</v>
      </c>
      <c r="L8">
        <v>1.2657079716578199</v>
      </c>
      <c r="M8">
        <v>1.1946138066787599</v>
      </c>
      <c r="N8">
        <v>1.1433981865079299</v>
      </c>
      <c r="O8">
        <v>1.10976327900787</v>
      </c>
      <c r="P8">
        <v>1.0868521306685399</v>
      </c>
      <c r="Q8">
        <v>1.0711894779939</v>
      </c>
      <c r="R8">
        <v>1.0621193813787599</v>
      </c>
      <c r="S8">
        <v>1.0555134557872199</v>
      </c>
      <c r="T8">
        <v>1.0529369934505199</v>
      </c>
      <c r="U8">
        <v>1.0531393370692501</v>
      </c>
      <c r="V8">
        <v>1.05868584872634</v>
      </c>
      <c r="W8">
        <v>1.06798572892453</v>
      </c>
      <c r="X8">
        <v>1.07900872692182</v>
      </c>
      <c r="Y8">
        <v>1.09281242558698</v>
      </c>
      <c r="Z8">
        <v>1.1095680180587499</v>
      </c>
      <c r="AA8">
        <v>1.1298922283366599</v>
      </c>
      <c r="AB8">
        <v>1.1523832749529299</v>
      </c>
      <c r="AC8">
        <v>1.17867355707604</v>
      </c>
      <c r="AD8">
        <v>1.2082715244386399</v>
      </c>
      <c r="AE8">
        <v>1.2417157860853101</v>
      </c>
      <c r="AF8">
        <v>1.28023628558143</v>
      </c>
      <c r="AG8">
        <v>1.32308876126825</v>
      </c>
      <c r="AH8">
        <v>1.3713368135702999</v>
      </c>
      <c r="AI8">
        <v>1.42583985198389</v>
      </c>
      <c r="AJ8">
        <v>1.4880559406021401</v>
      </c>
      <c r="AK8">
        <v>1.55744428497895</v>
      </c>
      <c r="AL8">
        <v>1.6352718378497602</v>
      </c>
      <c r="AM8">
        <v>1.72842508242953</v>
      </c>
      <c r="AN8">
        <v>1.83432637010099</v>
      </c>
      <c r="AO8">
        <v>1.9573423396162402</v>
      </c>
      <c r="AP8">
        <v>2.1023417310186101</v>
      </c>
      <c r="AQ8">
        <v>2.2710409170789201</v>
      </c>
      <c r="AR8">
        <v>2.4752188017585302</v>
      </c>
      <c r="AS8">
        <v>2.7179794397583299</v>
      </c>
    </row>
    <row r="9" spans="1:45" x14ac:dyDescent="0.2">
      <c r="A9">
        <v>1.7170542184234101</v>
      </c>
      <c r="B9">
        <v>1.76537352042423</v>
      </c>
      <c r="C9">
        <v>1.8023484527995999</v>
      </c>
      <c r="D9">
        <v>1.80964827834235</v>
      </c>
      <c r="E9">
        <v>1.79116969943247</v>
      </c>
      <c r="F9">
        <v>1.7571656765941901</v>
      </c>
      <c r="G9">
        <v>1.7059364822958001</v>
      </c>
      <c r="H9">
        <v>1.6260523357036401</v>
      </c>
      <c r="I9">
        <v>1.52558441002555</v>
      </c>
      <c r="J9">
        <v>1.42652978153382</v>
      </c>
      <c r="K9">
        <v>1.33126851138223</v>
      </c>
      <c r="L9">
        <v>1.2495661883195899</v>
      </c>
      <c r="M9">
        <v>1.18178194805498</v>
      </c>
      <c r="N9">
        <v>1.13307055799109</v>
      </c>
      <c r="O9">
        <v>1.1013413097626801</v>
      </c>
      <c r="P9">
        <v>1.0799640774492301</v>
      </c>
      <c r="Q9">
        <v>1.0654636481733599</v>
      </c>
      <c r="R9">
        <v>1.05730821576504</v>
      </c>
      <c r="S9">
        <v>1.0514846275843901</v>
      </c>
      <c r="T9">
        <v>1.0495822912363599</v>
      </c>
      <c r="U9">
        <v>1.0502100522748901</v>
      </c>
      <c r="V9">
        <v>1.0562518647311501</v>
      </c>
      <c r="W9">
        <v>1.0659178364489299</v>
      </c>
      <c r="X9">
        <v>1.0771718155218399</v>
      </c>
      <c r="Y9">
        <v>1.0912675812664001</v>
      </c>
      <c r="Z9">
        <v>1.1081995411735599</v>
      </c>
      <c r="AA9">
        <v>1.12861623399626</v>
      </c>
      <c r="AB9">
        <v>1.15125437383562</v>
      </c>
      <c r="AC9">
        <v>1.1777019070467201</v>
      </c>
      <c r="AD9">
        <v>1.2073466621667299</v>
      </c>
      <c r="AE9">
        <v>1.24086215669726</v>
      </c>
      <c r="AF9">
        <v>1.2795043642147199</v>
      </c>
      <c r="AG9">
        <v>1.3223599210677399</v>
      </c>
      <c r="AH9">
        <v>1.3706231768683901</v>
      </c>
      <c r="AI9">
        <v>1.4252058701900001</v>
      </c>
      <c r="AJ9">
        <v>1.4874975520776799</v>
      </c>
      <c r="AK9">
        <v>1.5569149819499599</v>
      </c>
      <c r="AL9">
        <v>1.6347023440816599</v>
      </c>
      <c r="AM9">
        <v>1.7279123071173199</v>
      </c>
      <c r="AN9">
        <v>1.83377049242499</v>
      </c>
      <c r="AO9">
        <v>1.9568381939302399</v>
      </c>
      <c r="AP9">
        <v>2.1018802705394801</v>
      </c>
      <c r="AQ9">
        <v>2.27058220468553</v>
      </c>
      <c r="AR9">
        <v>2.4747837431510602</v>
      </c>
      <c r="AS9">
        <v>2.7175121421970201</v>
      </c>
    </row>
    <row r="10" spans="1:45" x14ac:dyDescent="0.2">
      <c r="A10">
        <v>1.6183612641246898</v>
      </c>
      <c r="B10">
        <v>1.6683009312186199</v>
      </c>
      <c r="C10">
        <v>1.71101789050913</v>
      </c>
      <c r="D10">
        <v>1.7278966075484901</v>
      </c>
      <c r="E10">
        <v>1.7213746510835799</v>
      </c>
      <c r="F10">
        <v>1.6976514218769498</v>
      </c>
      <c r="G10">
        <v>1.6509044048663899</v>
      </c>
      <c r="H10">
        <v>1.58397126705014</v>
      </c>
      <c r="I10">
        <v>1.49231935748858</v>
      </c>
      <c r="J10">
        <v>1.40028918123609</v>
      </c>
      <c r="K10">
        <v>1.3105645789042</v>
      </c>
      <c r="L10">
        <v>1.23321582748166</v>
      </c>
      <c r="M10">
        <v>1.16870616418424</v>
      </c>
      <c r="N10">
        <v>1.12258395939467</v>
      </c>
      <c r="O10">
        <v>1.0928917570713701</v>
      </c>
      <c r="P10">
        <v>1.0728395598434899</v>
      </c>
      <c r="Q10">
        <v>1.0595094815527299</v>
      </c>
      <c r="R10">
        <v>1.0522738968455201</v>
      </c>
      <c r="S10">
        <v>1.0472483951637599</v>
      </c>
      <c r="T10">
        <v>1.0459370983052401</v>
      </c>
      <c r="U10">
        <v>1.0471251200895</v>
      </c>
      <c r="V10">
        <v>1.0535524164767101</v>
      </c>
      <c r="W10">
        <v>1.0635627979761699</v>
      </c>
      <c r="X10">
        <v>1.07516754884341</v>
      </c>
      <c r="Y10">
        <v>1.0894254959615299</v>
      </c>
      <c r="Z10">
        <v>1.10657018488753</v>
      </c>
      <c r="AA10">
        <v>1.12721531258103</v>
      </c>
      <c r="AB10">
        <v>1.15002872681357</v>
      </c>
      <c r="AC10">
        <v>1.1764937310671899</v>
      </c>
      <c r="AD10">
        <v>1.20627656706355</v>
      </c>
      <c r="AE10">
        <v>1.2399064549519201</v>
      </c>
      <c r="AF10">
        <v>1.2785683312207001</v>
      </c>
      <c r="AG10">
        <v>1.3215224418478699</v>
      </c>
      <c r="AH10">
        <v>1.36984835194664</v>
      </c>
      <c r="AI10">
        <v>1.4244991961673901</v>
      </c>
      <c r="AJ10">
        <v>1.48681750074108</v>
      </c>
      <c r="AK10">
        <v>1.5562725525829899</v>
      </c>
      <c r="AL10">
        <v>1.63415744619662</v>
      </c>
      <c r="AM10">
        <v>1.7273596792247798</v>
      </c>
      <c r="AN10">
        <v>1.8332325533990601</v>
      </c>
      <c r="AO10">
        <v>1.95631323479232</v>
      </c>
      <c r="AP10">
        <v>2.1013756266156398</v>
      </c>
      <c r="AQ10">
        <v>2.27006910699291</v>
      </c>
      <c r="AR10">
        <v>2.4742730590244499</v>
      </c>
      <c r="AS10">
        <v>2.7170340222651301</v>
      </c>
    </row>
    <row r="11" spans="1:45" x14ac:dyDescent="0.2">
      <c r="A11">
        <v>1.5254145141345199</v>
      </c>
      <c r="B11">
        <v>1.57511470355912</v>
      </c>
      <c r="C11">
        <v>1.6218494824990599</v>
      </c>
      <c r="D11">
        <v>1.6486359648895901</v>
      </c>
      <c r="E11">
        <v>1.65274627159537</v>
      </c>
      <c r="F11">
        <v>1.6387396842420499</v>
      </c>
      <c r="G11">
        <v>1.60044603976504</v>
      </c>
      <c r="H11">
        <v>1.5416598031765099</v>
      </c>
      <c r="I11">
        <v>1.4588789098962101</v>
      </c>
      <c r="J11">
        <v>1.3739331665299899</v>
      </c>
      <c r="K11">
        <v>1.28984209985416</v>
      </c>
      <c r="L11">
        <v>1.2168936185964001</v>
      </c>
      <c r="M11">
        <v>1.1557433758389499</v>
      </c>
      <c r="N11">
        <v>1.1120620610937</v>
      </c>
      <c r="O11">
        <v>1.0842306546676399</v>
      </c>
      <c r="P11">
        <v>1.06565699005323</v>
      </c>
      <c r="Q11">
        <v>1.05346113008153</v>
      </c>
      <c r="R11">
        <v>1.04702654632456</v>
      </c>
      <c r="S11">
        <v>1.04276605001527</v>
      </c>
      <c r="T11">
        <v>1.0421013058832</v>
      </c>
      <c r="U11">
        <v>1.0437988308403601</v>
      </c>
      <c r="V11">
        <v>1.05065327548659</v>
      </c>
      <c r="W11">
        <v>1.0610111605350001</v>
      </c>
      <c r="X11">
        <v>1.07292336524877</v>
      </c>
      <c r="Y11">
        <v>1.0874381736237999</v>
      </c>
      <c r="Z11">
        <v>1.1048253928435301</v>
      </c>
      <c r="AA11">
        <v>1.12562482847018</v>
      </c>
      <c r="AB11">
        <v>1.14864254237469</v>
      </c>
      <c r="AC11">
        <v>1.17524618914799</v>
      </c>
      <c r="AD11">
        <v>1.2051169413990799</v>
      </c>
      <c r="AE11">
        <v>1.23886230710642</v>
      </c>
      <c r="AF11">
        <v>1.27760553687931</v>
      </c>
      <c r="AG11">
        <v>1.32062809937017</v>
      </c>
      <c r="AH11">
        <v>1.36902805908465</v>
      </c>
      <c r="AI11">
        <v>1.4236830495731301</v>
      </c>
      <c r="AJ11">
        <v>1.4860198866163901</v>
      </c>
      <c r="AK11">
        <v>1.55553571638286</v>
      </c>
      <c r="AL11">
        <v>1.6334634523034</v>
      </c>
      <c r="AM11">
        <v>1.7266865009264101</v>
      </c>
      <c r="AN11">
        <v>1.8326313157265699</v>
      </c>
      <c r="AO11">
        <v>1.95574289046507</v>
      </c>
      <c r="AP11">
        <v>2.1007891399174601</v>
      </c>
      <c r="AQ11">
        <v>2.2695026804338498</v>
      </c>
      <c r="AR11">
        <v>2.4737420385726598</v>
      </c>
      <c r="AS11">
        <v>2.71649062278177</v>
      </c>
    </row>
    <row r="12" spans="1:45" x14ac:dyDescent="0.2">
      <c r="A12">
        <v>1.43708542496063</v>
      </c>
      <c r="B12">
        <v>1.48745228906719</v>
      </c>
      <c r="C12">
        <v>1.5382999763953</v>
      </c>
      <c r="D12">
        <v>1.57282573888615</v>
      </c>
      <c r="E12">
        <v>1.5847682640362999</v>
      </c>
      <c r="F12">
        <v>1.5804778583896999</v>
      </c>
      <c r="G12">
        <v>1.5522086249315099</v>
      </c>
      <c r="H12">
        <v>1.4983772105837199</v>
      </c>
      <c r="I12">
        <v>1.4258971192344501</v>
      </c>
      <c r="J12">
        <v>1.34786301538412</v>
      </c>
      <c r="K12">
        <v>1.2692489123199</v>
      </c>
      <c r="L12">
        <v>1.2005838339564801</v>
      </c>
      <c r="M12">
        <v>1.14267328953397</v>
      </c>
      <c r="N12">
        <v>1.1015144890838999</v>
      </c>
      <c r="O12">
        <v>1.0754935094256599</v>
      </c>
      <c r="P12">
        <v>1.0583750140724499</v>
      </c>
      <c r="Q12">
        <v>1.0472682916862599</v>
      </c>
      <c r="R12">
        <v>1.04172224775603</v>
      </c>
      <c r="S12">
        <v>1.0381754355656401</v>
      </c>
      <c r="T12">
        <v>1.038119803144</v>
      </c>
      <c r="U12">
        <v>1.04031023701851</v>
      </c>
      <c r="V12">
        <v>1.0475757041730001</v>
      </c>
      <c r="W12">
        <v>1.05833616342883</v>
      </c>
      <c r="X12">
        <v>1.07051432888951</v>
      </c>
      <c r="Y12">
        <v>1.08533059177917</v>
      </c>
      <c r="Z12">
        <v>1.10292597323571</v>
      </c>
      <c r="AA12">
        <v>1.1238938358506201</v>
      </c>
      <c r="AB12">
        <v>1.1471061871108701</v>
      </c>
      <c r="AC12">
        <v>1.17381955511822</v>
      </c>
      <c r="AD12">
        <v>1.2038281626107201</v>
      </c>
      <c r="AE12">
        <v>1.2376842538694901</v>
      </c>
      <c r="AF12">
        <v>1.27650382234511</v>
      </c>
      <c r="AG12">
        <v>1.31960453842935</v>
      </c>
      <c r="AH12">
        <v>1.36809317762896</v>
      </c>
      <c r="AI12">
        <v>1.42282537331173</v>
      </c>
      <c r="AJ12">
        <v>1.48522820199369</v>
      </c>
      <c r="AK12">
        <v>1.5547559822055201</v>
      </c>
      <c r="AL12">
        <v>1.63272597769006</v>
      </c>
      <c r="AM12">
        <v>1.72598381776465</v>
      </c>
      <c r="AN12">
        <v>1.8319617675659901</v>
      </c>
      <c r="AO12">
        <v>1.9551040699337001</v>
      </c>
      <c r="AP12">
        <v>2.10009931151665</v>
      </c>
      <c r="AQ12">
        <v>2.26885548308119</v>
      </c>
      <c r="AR12">
        <v>2.4730999424758098</v>
      </c>
      <c r="AS12">
        <v>2.7159053096974701</v>
      </c>
    </row>
    <row r="13" spans="1:45" x14ac:dyDescent="0.2">
      <c r="A13">
        <v>1.35664363620866</v>
      </c>
      <c r="B13">
        <v>1.4067363626610301</v>
      </c>
      <c r="C13">
        <v>1.45871412450328</v>
      </c>
      <c r="D13">
        <v>1.4982571058662399</v>
      </c>
      <c r="E13">
        <v>1.51892864065282</v>
      </c>
      <c r="F13">
        <v>1.52340304920967</v>
      </c>
      <c r="G13">
        <v>1.5041490204930898</v>
      </c>
      <c r="H13">
        <v>1.45951120936332</v>
      </c>
      <c r="I13">
        <v>1.39178028826488</v>
      </c>
      <c r="J13">
        <v>1.32200324778791</v>
      </c>
      <c r="K13">
        <v>1.2490132194649299</v>
      </c>
      <c r="L13">
        <v>1.1844149440306999</v>
      </c>
      <c r="M13">
        <v>1.1298486164705599</v>
      </c>
      <c r="N13">
        <v>1.09103551449157</v>
      </c>
      <c r="O13">
        <v>1.06671418654207</v>
      </c>
      <c r="P13">
        <v>1.0509160400697599</v>
      </c>
      <c r="Q13">
        <v>1.0409314157221301</v>
      </c>
      <c r="R13">
        <v>1.0362441941570799</v>
      </c>
      <c r="S13">
        <v>1.0333767938176199</v>
      </c>
      <c r="T13">
        <v>1.03393555168405</v>
      </c>
      <c r="U13">
        <v>1.0366547249249201</v>
      </c>
      <c r="V13">
        <v>1.0443161407993999</v>
      </c>
      <c r="W13">
        <v>1.05546897137009</v>
      </c>
      <c r="X13">
        <v>1.0679703149069</v>
      </c>
      <c r="Y13">
        <v>1.0830219932599301</v>
      </c>
      <c r="Z13">
        <v>1.10088096252868</v>
      </c>
      <c r="AA13">
        <v>1.12208840362532</v>
      </c>
      <c r="AB13">
        <v>1.14538247167125</v>
      </c>
      <c r="AC13">
        <v>1.1722847817145601</v>
      </c>
      <c r="AD13">
        <v>1.20244092363582</v>
      </c>
      <c r="AE13">
        <v>1.2364403243145201</v>
      </c>
      <c r="AF13">
        <v>1.2753223144391099</v>
      </c>
      <c r="AG13">
        <v>1.31852893355933</v>
      </c>
      <c r="AH13">
        <v>1.3670922090915201</v>
      </c>
      <c r="AI13">
        <v>1.4218903523264199</v>
      </c>
      <c r="AJ13">
        <v>1.48434998605279</v>
      </c>
      <c r="AK13">
        <v>1.5539021445457499</v>
      </c>
      <c r="AL13">
        <v>1.6319035504194401</v>
      </c>
      <c r="AM13">
        <v>1.72517141559465</v>
      </c>
      <c r="AN13">
        <v>1.83122760472336</v>
      </c>
      <c r="AO13">
        <v>1.9543854831149199</v>
      </c>
      <c r="AP13">
        <v>2.0994602721681401</v>
      </c>
      <c r="AQ13">
        <v>2.2681767579280598</v>
      </c>
      <c r="AR13">
        <v>2.4724859082320498</v>
      </c>
      <c r="AS13">
        <v>2.71517535895839</v>
      </c>
    </row>
    <row r="14" spans="1:45" x14ac:dyDescent="0.2">
      <c r="A14">
        <v>1.2806241620496099</v>
      </c>
      <c r="B14">
        <v>1.3296275623490401</v>
      </c>
      <c r="C14">
        <v>1.3837798119821301</v>
      </c>
      <c r="D14">
        <v>1.4277382211444001</v>
      </c>
      <c r="E14">
        <v>1.45516814337375</v>
      </c>
      <c r="F14">
        <v>1.4679491675093601</v>
      </c>
      <c r="G14">
        <v>1.45741377776398</v>
      </c>
      <c r="H14">
        <v>1.4216534808878001</v>
      </c>
      <c r="I14">
        <v>1.36128610939829</v>
      </c>
      <c r="J14">
        <v>1.29677259874202</v>
      </c>
      <c r="K14">
        <v>1.2291144074510501</v>
      </c>
      <c r="L14">
        <v>1.16866805132314</v>
      </c>
      <c r="M14">
        <v>1.1170502343290101</v>
      </c>
      <c r="N14">
        <v>1.0804609646777601</v>
      </c>
      <c r="O14">
        <v>1.0579231884239999</v>
      </c>
      <c r="P14">
        <v>1.04330848427913</v>
      </c>
      <c r="Q14">
        <v>1.0343595716673299</v>
      </c>
      <c r="R14">
        <v>1.0305232452105699</v>
      </c>
      <c r="S14">
        <v>1.0284900058505999</v>
      </c>
      <c r="T14">
        <v>1.02958271372719</v>
      </c>
      <c r="U14">
        <v>1.03290341958325</v>
      </c>
      <c r="V14">
        <v>1.0409495988719499</v>
      </c>
      <c r="W14">
        <v>1.05243074714731</v>
      </c>
      <c r="X14">
        <v>1.0652437881086501</v>
      </c>
      <c r="Y14">
        <v>1.0806581428578901</v>
      </c>
      <c r="Z14">
        <v>1.0986536914659599</v>
      </c>
      <c r="AA14">
        <v>1.12008413168979</v>
      </c>
      <c r="AB14">
        <v>1.1435889273342501</v>
      </c>
      <c r="AC14">
        <v>1.1705974780955699</v>
      </c>
      <c r="AD14">
        <v>1.2009595486301901</v>
      </c>
      <c r="AE14">
        <v>1.2350095305912701</v>
      </c>
      <c r="AF14">
        <v>1.27400546820714</v>
      </c>
      <c r="AG14">
        <v>1.31733889526896</v>
      </c>
      <c r="AH14">
        <v>1.3659492275165599</v>
      </c>
      <c r="AI14">
        <v>1.4208661575382999</v>
      </c>
      <c r="AJ14">
        <v>1.4833686774450501</v>
      </c>
      <c r="AK14">
        <v>1.5529971267310501</v>
      </c>
      <c r="AL14">
        <v>1.6309950966231801</v>
      </c>
      <c r="AM14">
        <v>1.7243330719310199</v>
      </c>
      <c r="AN14">
        <v>1.8303806597843599</v>
      </c>
      <c r="AO14">
        <v>1.9535791355700098</v>
      </c>
      <c r="AP14">
        <v>2.0987336217569599</v>
      </c>
      <c r="AQ14">
        <v>2.2674578923883102</v>
      </c>
      <c r="AR14">
        <v>2.47170515698518</v>
      </c>
      <c r="AS14">
        <v>2.71451580499697</v>
      </c>
    </row>
    <row r="15" spans="1:45" x14ac:dyDescent="0.2">
      <c r="A15">
        <v>1.21036925703471</v>
      </c>
      <c r="B15">
        <v>1.2583826599391701</v>
      </c>
      <c r="C15">
        <v>1.3133465413307199</v>
      </c>
      <c r="D15">
        <v>1.36086181299286</v>
      </c>
      <c r="E15">
        <v>1.3946461298638999</v>
      </c>
      <c r="F15">
        <v>1.41430736185128</v>
      </c>
      <c r="G15">
        <v>1.4117402506442001</v>
      </c>
      <c r="H15">
        <v>1.38443566753757</v>
      </c>
      <c r="I15">
        <v>1.33193233632186</v>
      </c>
      <c r="J15">
        <v>1.2714815819304</v>
      </c>
      <c r="K15">
        <v>1.2095969611239399</v>
      </c>
      <c r="L15">
        <v>1.1531116278662199</v>
      </c>
      <c r="M15">
        <v>1.1045028938744801</v>
      </c>
      <c r="N15">
        <v>1.0700089465718701</v>
      </c>
      <c r="O15">
        <v>1.04907187893721</v>
      </c>
      <c r="P15">
        <v>1.0357043782423201</v>
      </c>
      <c r="Q15">
        <v>1.02775079227799</v>
      </c>
      <c r="R15">
        <v>1.0247150903749001</v>
      </c>
      <c r="S15">
        <v>1.02335407067606</v>
      </c>
      <c r="T15">
        <v>1.0250376032023301</v>
      </c>
      <c r="U15">
        <v>1.02887642216715</v>
      </c>
      <c r="V15">
        <v>1.03743222078888</v>
      </c>
      <c r="W15">
        <v>1.0492280190413199</v>
      </c>
      <c r="X15">
        <v>1.06236691913284</v>
      </c>
      <c r="Y15">
        <v>1.0780499680382001</v>
      </c>
      <c r="Z15">
        <v>1.0962872370553101</v>
      </c>
      <c r="AA15">
        <v>1.1179350274012601</v>
      </c>
      <c r="AB15">
        <v>1.1416134901839601</v>
      </c>
      <c r="AC15">
        <v>1.1688939690996001</v>
      </c>
      <c r="AD15">
        <v>1.19928617542191</v>
      </c>
      <c r="AE15">
        <v>1.2335421352665201</v>
      </c>
      <c r="AF15">
        <v>1.2726591735000499</v>
      </c>
      <c r="AG15">
        <v>1.31606228784324</v>
      </c>
      <c r="AH15">
        <v>1.36475939160722</v>
      </c>
      <c r="AI15">
        <v>1.41973153188123</v>
      </c>
      <c r="AJ15">
        <v>1.4822800004214001</v>
      </c>
      <c r="AK15">
        <v>1.55197718477595</v>
      </c>
      <c r="AL15">
        <v>1.6300820086908501</v>
      </c>
      <c r="AM15">
        <v>1.7234946814355701</v>
      </c>
      <c r="AN15">
        <v>1.8296032202284001</v>
      </c>
      <c r="AO15">
        <v>1.9526980885187299</v>
      </c>
      <c r="AP15">
        <v>2.0979410221433601</v>
      </c>
      <c r="AQ15">
        <v>2.26671805624283</v>
      </c>
      <c r="AR15">
        <v>2.47091047455655</v>
      </c>
      <c r="AS15">
        <v>2.7137475512639098</v>
      </c>
    </row>
    <row r="16" spans="1:45" x14ac:dyDescent="0.2">
      <c r="A16">
        <v>1.14566313622674</v>
      </c>
      <c r="B16">
        <v>1.19208718944616</v>
      </c>
      <c r="C16">
        <v>1.24765108533668</v>
      </c>
      <c r="D16">
        <v>1.29839818355337</v>
      </c>
      <c r="E16">
        <v>1.33688866274041</v>
      </c>
      <c r="F16">
        <v>1.36257557278713</v>
      </c>
      <c r="G16">
        <v>1.36729023663243</v>
      </c>
      <c r="H16">
        <v>1.34807162343542</v>
      </c>
      <c r="I16">
        <v>1.30333406453589</v>
      </c>
      <c r="J16">
        <v>1.2487685655001699</v>
      </c>
      <c r="K16">
        <v>1.19004283466316</v>
      </c>
      <c r="L16">
        <v>1.13785111313358</v>
      </c>
      <c r="M16">
        <v>1.0921497337575901</v>
      </c>
      <c r="N16">
        <v>1.0596707175601301</v>
      </c>
      <c r="O16">
        <v>1.0401528474205699</v>
      </c>
      <c r="P16">
        <v>1</v>
      </c>
      <c r="Q16">
        <v>1.0209096583644099</v>
      </c>
      <c r="R16">
        <v>1.01869016416818</v>
      </c>
      <c r="S16">
        <v>1.0180417094116501</v>
      </c>
      <c r="T16">
        <v>1.0203486775570001</v>
      </c>
      <c r="U16">
        <v>1.02472895633656</v>
      </c>
      <c r="V16">
        <v>1.0336885287075901</v>
      </c>
      <c r="W16">
        <v>1.0459606367947401</v>
      </c>
      <c r="X16">
        <v>1.0593600160229799</v>
      </c>
      <c r="Y16">
        <v>1.0753309891830101</v>
      </c>
      <c r="Z16">
        <v>1.09391377923475</v>
      </c>
      <c r="AA16">
        <v>1.1157364063135999</v>
      </c>
      <c r="AB16">
        <v>1.1396072238408599</v>
      </c>
      <c r="AC16">
        <v>1.1670165364191301</v>
      </c>
      <c r="AD16">
        <v>1.19759957561167</v>
      </c>
      <c r="AE16">
        <v>1.23194683107884</v>
      </c>
      <c r="AF16">
        <v>1.2711674835026399</v>
      </c>
      <c r="AG16">
        <v>1.31470783003964</v>
      </c>
      <c r="AH16">
        <v>1.36347176489509</v>
      </c>
      <c r="AI16">
        <v>1.4184948598667</v>
      </c>
      <c r="AJ16">
        <v>1.4811661558048801</v>
      </c>
      <c r="AK16">
        <v>1.55089836750119</v>
      </c>
      <c r="AL16">
        <v>1.6290980523446899</v>
      </c>
      <c r="AM16">
        <v>1.7225173965052001</v>
      </c>
      <c r="AN16">
        <v>1.82864043589968</v>
      </c>
      <c r="AO16">
        <v>1.9518694507552898</v>
      </c>
      <c r="AP16">
        <v>2.0970097683367999</v>
      </c>
      <c r="AQ16">
        <v>2.2658430383775801</v>
      </c>
      <c r="AR16">
        <v>2.4700987134012999</v>
      </c>
      <c r="AS16">
        <v>2.7128829581080098</v>
      </c>
    </row>
    <row r="17" spans="1:45" x14ac:dyDescent="0.2">
      <c r="A17">
        <v>1.0852595830290499</v>
      </c>
      <c r="B17">
        <v>1.13109969986471</v>
      </c>
      <c r="C17">
        <v>1.1864462224121399</v>
      </c>
      <c r="D17">
        <v>1.2390141362768099</v>
      </c>
      <c r="E17">
        <v>1.2820775607477701</v>
      </c>
      <c r="F17">
        <v>1.3128501025546799</v>
      </c>
      <c r="G17">
        <v>1.32422296934923</v>
      </c>
      <c r="H17">
        <v>1.31252127618313</v>
      </c>
      <c r="I17">
        <v>1.2751873037136399</v>
      </c>
      <c r="J17">
        <v>1.22671294810988</v>
      </c>
      <c r="K17">
        <v>1.17224494058548</v>
      </c>
      <c r="L17">
        <v>1.1222828843152901</v>
      </c>
      <c r="M17">
        <v>1.0800161432847399</v>
      </c>
      <c r="N17">
        <v>1.0494452109680801</v>
      </c>
      <c r="O17">
        <v>1.03121512523567</v>
      </c>
      <c r="P17">
        <v>1.02008640876964</v>
      </c>
      <c r="Q17">
        <v>1.01400180570749</v>
      </c>
      <c r="R17">
        <v>1.01251451396474</v>
      </c>
      <c r="S17">
        <v>1.0125251567615301</v>
      </c>
      <c r="T17">
        <v>1.0154878307594499</v>
      </c>
      <c r="U17">
        <v>1.02037354156849</v>
      </c>
      <c r="V17">
        <v>1.0298177723865301</v>
      </c>
      <c r="W17">
        <v>1.0424306981040701</v>
      </c>
      <c r="X17">
        <v>1.05620648506098</v>
      </c>
      <c r="Y17">
        <v>1.0724356264656201</v>
      </c>
      <c r="Z17">
        <v>1.0912711910584401</v>
      </c>
      <c r="AA17">
        <v>1.1133644495673301</v>
      </c>
      <c r="AB17">
        <v>1.1374524687677501</v>
      </c>
      <c r="AC17">
        <v>1.16496344240967</v>
      </c>
      <c r="AD17">
        <v>1.19574306488585</v>
      </c>
      <c r="AE17">
        <v>1.2302324551125099</v>
      </c>
      <c r="AF17">
        <v>1.2696082393588499</v>
      </c>
      <c r="AG17">
        <v>1.31319515589125</v>
      </c>
      <c r="AH17">
        <v>1.3621332286224299</v>
      </c>
      <c r="AI17">
        <v>1.4172368262903201</v>
      </c>
      <c r="AJ17">
        <v>1.4799593118475001</v>
      </c>
      <c r="AK17">
        <v>1.5498099238224901</v>
      </c>
      <c r="AL17">
        <v>1.6279901468765399</v>
      </c>
      <c r="AM17">
        <v>1.7214801407303399</v>
      </c>
      <c r="AN17">
        <v>1.8276262313231699</v>
      </c>
      <c r="AO17">
        <v>1.9508750907402899</v>
      </c>
      <c r="AP17">
        <v>2.0960767597801202</v>
      </c>
      <c r="AQ17">
        <v>2.2649213969903998</v>
      </c>
      <c r="AR17">
        <v>2.4692423763125699</v>
      </c>
      <c r="AS17">
        <v>2.71206207019396</v>
      </c>
    </row>
    <row r="18" spans="1:45" x14ac:dyDescent="0.2">
      <c r="A18">
        <v>1.02996460184772</v>
      </c>
      <c r="B18">
        <v>1.0741969305810599</v>
      </c>
      <c r="C18">
        <v>1.1292012850864399</v>
      </c>
      <c r="D18">
        <v>1.1833952897423601</v>
      </c>
      <c r="E18">
        <v>1.2299144216634099</v>
      </c>
      <c r="F18">
        <v>1.26486035106223</v>
      </c>
      <c r="G18">
        <v>1.2826324631877399</v>
      </c>
      <c r="H18">
        <v>1.27783521354971</v>
      </c>
      <c r="I18">
        <v>1.2478051569147099</v>
      </c>
      <c r="J18">
        <v>1.2050412606877101</v>
      </c>
      <c r="K18">
        <v>1.15523696328462</v>
      </c>
      <c r="L18">
        <v>1.1082177307583401</v>
      </c>
      <c r="M18">
        <v>1.0680292399089999</v>
      </c>
      <c r="N18">
        <v>1.0392675565989899</v>
      </c>
      <c r="O18">
        <v>1.02226449353726</v>
      </c>
      <c r="P18">
        <v>1.01212584611828</v>
      </c>
      <c r="Q18">
        <v>1.0069534659352699</v>
      </c>
      <c r="R18">
        <v>1.0062622555826399</v>
      </c>
      <c r="S18">
        <v>1.00692729292265</v>
      </c>
      <c r="T18">
        <v>1.01054313528061</v>
      </c>
      <c r="U18">
        <v>1.0158887319868</v>
      </c>
      <c r="V18">
        <v>1.02580022571123</v>
      </c>
      <c r="W18">
        <v>1.03879456366922</v>
      </c>
      <c r="X18">
        <v>1.05291309251403</v>
      </c>
      <c r="Y18">
        <v>1.06944816419633</v>
      </c>
      <c r="Z18">
        <v>1.0885170572423599</v>
      </c>
      <c r="AA18">
        <v>1.1108347852287599</v>
      </c>
      <c r="AB18">
        <v>1.13515606995564</v>
      </c>
      <c r="AC18">
        <v>1.1629068096246</v>
      </c>
      <c r="AD18">
        <v>1.1938140491323399</v>
      </c>
      <c r="AE18">
        <v>1.22844685327295</v>
      </c>
      <c r="AF18">
        <v>1.2679586176519999</v>
      </c>
      <c r="AG18">
        <v>1.3116789782971501</v>
      </c>
      <c r="AH18">
        <v>1.3606930217744</v>
      </c>
      <c r="AI18">
        <v>1.4158957229082001</v>
      </c>
      <c r="AJ18">
        <v>1.4786836600484299</v>
      </c>
      <c r="AK18">
        <v>1.54853300723201</v>
      </c>
      <c r="AL18">
        <v>1.62683398286026</v>
      </c>
      <c r="AM18">
        <v>1.7203382138668299</v>
      </c>
      <c r="AN18">
        <v>1.82652800770044</v>
      </c>
      <c r="AO18">
        <v>1.94989984920798</v>
      </c>
      <c r="AP18">
        <v>2.0950997558614501</v>
      </c>
      <c r="AQ18">
        <v>2.2639581705633702</v>
      </c>
      <c r="AR18">
        <v>2.46825445325356</v>
      </c>
      <c r="AS18">
        <v>2.7111054583602399</v>
      </c>
    </row>
    <row r="19" spans="1:45" x14ac:dyDescent="0.2">
      <c r="A19">
        <v>0.97883725128417109</v>
      </c>
      <c r="B19">
        <v>1.02196294603386</v>
      </c>
      <c r="C19">
        <v>1.0760735852098</v>
      </c>
      <c r="D19">
        <v>1.13163772992246</v>
      </c>
      <c r="E19">
        <v>1.1804005927546399</v>
      </c>
      <c r="F19">
        <v>1.21952776714496</v>
      </c>
      <c r="G19">
        <v>1.2426409059348</v>
      </c>
      <c r="H19">
        <v>1.24420624281482</v>
      </c>
      <c r="I19">
        <v>1.2211127920972999</v>
      </c>
      <c r="J19">
        <v>1.1838631534336299</v>
      </c>
      <c r="K19">
        <v>1.13864041029376</v>
      </c>
      <c r="L19">
        <v>1.09473230792307</v>
      </c>
      <c r="M19">
        <v>1.0561313792134099</v>
      </c>
      <c r="N19">
        <v>1.0291510283962899</v>
      </c>
      <c r="O19">
        <v>1.0133599199040799</v>
      </c>
      <c r="P19">
        <v>1.00414128260887</v>
      </c>
      <c r="Q19">
        <v>0.99977721328068303</v>
      </c>
      <c r="R19">
        <v>0.99978516863991607</v>
      </c>
      <c r="S19">
        <v>1.0011781085032301</v>
      </c>
      <c r="T19">
        <v>1.00532901209336</v>
      </c>
      <c r="U19">
        <v>1.01123802646139</v>
      </c>
      <c r="V19">
        <v>1.0216144443103199</v>
      </c>
      <c r="W19">
        <v>1.0349846040942601</v>
      </c>
      <c r="X19">
        <v>1.0494601396357299</v>
      </c>
      <c r="Y19">
        <v>1.0663193887274101</v>
      </c>
      <c r="Z19">
        <v>1.08567309367345</v>
      </c>
      <c r="AA19">
        <v>1.10818497625109</v>
      </c>
      <c r="AB19">
        <v>1.1327447063056</v>
      </c>
      <c r="AC19">
        <v>1.1606721838680201</v>
      </c>
      <c r="AD19">
        <v>1.1917511710911901</v>
      </c>
      <c r="AE19">
        <v>1.2265916612812899</v>
      </c>
      <c r="AF19">
        <v>1.2661719618234701</v>
      </c>
      <c r="AG19">
        <v>1.3100245385111799</v>
      </c>
      <c r="AH19">
        <v>1.3591519673527901</v>
      </c>
      <c r="AI19">
        <v>1.4144396611029699</v>
      </c>
      <c r="AJ19">
        <v>1.4773233278770301</v>
      </c>
      <c r="AK19">
        <v>1.5473152013348499</v>
      </c>
      <c r="AL19">
        <v>1.6255959181765101</v>
      </c>
      <c r="AM19">
        <v>1.7191679987222099</v>
      </c>
      <c r="AN19">
        <v>1.8254279508883</v>
      </c>
      <c r="AO19">
        <v>1.9487863854487801</v>
      </c>
      <c r="AP19">
        <v>2.09403331659637</v>
      </c>
      <c r="AQ19">
        <v>2.26294206168081</v>
      </c>
      <c r="AR19">
        <v>2.4672465612827699</v>
      </c>
      <c r="AS19">
        <v>2.7100452941786601</v>
      </c>
    </row>
    <row r="20" spans="1:45" x14ac:dyDescent="0.2">
      <c r="A20">
        <v>0.93142186560119</v>
      </c>
      <c r="B20">
        <v>0.97294167756596805</v>
      </c>
      <c r="C20">
        <v>1.0267201161241299</v>
      </c>
      <c r="D20">
        <v>1.08269021394644</v>
      </c>
      <c r="E20">
        <v>1.13407849421583</v>
      </c>
      <c r="F20">
        <v>1.17611890606291</v>
      </c>
      <c r="G20">
        <v>1.2037829751751701</v>
      </c>
      <c r="H20">
        <v>1.21129555921228</v>
      </c>
      <c r="I20">
        <v>1.19493197792252</v>
      </c>
      <c r="J20">
        <v>1.16292494643414</v>
      </c>
      <c r="K20">
        <v>1.12237791484079</v>
      </c>
      <c r="L20">
        <v>1.0816025429862299</v>
      </c>
      <c r="M20">
        <v>1.0449823128038001</v>
      </c>
      <c r="N20">
        <v>1.01891067458782</v>
      </c>
      <c r="O20">
        <v>1.0043683929492</v>
      </c>
      <c r="P20">
        <v>0.99612751555376211</v>
      </c>
      <c r="Q20">
        <v>0.99255296022799711</v>
      </c>
      <c r="R20">
        <v>0.99323720496097001</v>
      </c>
      <c r="S20">
        <v>0.99526841292366908</v>
      </c>
      <c r="T20">
        <v>1.00001448052166</v>
      </c>
      <c r="U20">
        <v>1.0064957627108899</v>
      </c>
      <c r="V20">
        <v>1.0172548275494799</v>
      </c>
      <c r="W20">
        <v>1.0309975115858501</v>
      </c>
      <c r="X20">
        <v>1.0458670066054101</v>
      </c>
      <c r="Y20">
        <v>1.0629746727974101</v>
      </c>
      <c r="Z20">
        <v>1.0826494636600299</v>
      </c>
      <c r="AA20">
        <v>1.10545372853765</v>
      </c>
      <c r="AB20">
        <v>1.1302029821330299</v>
      </c>
      <c r="AC20">
        <v>1.1583584421040001</v>
      </c>
      <c r="AD20">
        <v>1.18965777226994</v>
      </c>
      <c r="AE20">
        <v>1.2245406838431099</v>
      </c>
      <c r="AF20">
        <v>1.26430386403963</v>
      </c>
      <c r="AG20">
        <v>1.3083002808333</v>
      </c>
      <c r="AH20">
        <v>1.3575198617629001</v>
      </c>
      <c r="AI20">
        <v>1.41291551014526</v>
      </c>
      <c r="AJ20">
        <v>1.4758868942627801</v>
      </c>
      <c r="AK20">
        <v>1.5459084678697099</v>
      </c>
      <c r="AL20">
        <v>1.62431123962908</v>
      </c>
      <c r="AM20">
        <v>1.7179635714547401</v>
      </c>
      <c r="AN20">
        <v>1.8242274522503701</v>
      </c>
      <c r="AO20">
        <v>1.9476656210860699</v>
      </c>
      <c r="AP20">
        <v>2.0929268294904899</v>
      </c>
      <c r="AQ20">
        <v>2.2618358427152998</v>
      </c>
      <c r="AR20">
        <v>2.4661615288466501</v>
      </c>
      <c r="AS20">
        <v>2.7090094947521499</v>
      </c>
    </row>
    <row r="21" spans="1:45" x14ac:dyDescent="0.2">
      <c r="A21">
        <v>0.88771002119972309</v>
      </c>
      <c r="B21">
        <v>0.92816825292556204</v>
      </c>
      <c r="C21">
        <v>0.98066287360404203</v>
      </c>
      <c r="D21">
        <v>1.03715640393536</v>
      </c>
      <c r="E21">
        <v>1.0901731838211</v>
      </c>
      <c r="F21">
        <v>1.1351494290573101</v>
      </c>
      <c r="G21">
        <v>1.16703307083786</v>
      </c>
      <c r="H21">
        <v>1.1797651978166801</v>
      </c>
      <c r="I21">
        <v>1.16905627747518</v>
      </c>
      <c r="J21">
        <v>1.14253517739813</v>
      </c>
      <c r="K21">
        <v>1.1062531683544301</v>
      </c>
      <c r="L21">
        <v>1.0686874325362501</v>
      </c>
      <c r="M21">
        <v>1.03442783572698</v>
      </c>
      <c r="N21">
        <v>1.0094847955172801</v>
      </c>
      <c r="O21">
        <v>0.99542428456790111</v>
      </c>
      <c r="P21">
        <v>0.9880246635199641</v>
      </c>
      <c r="Q21">
        <v>0.98524487142787909</v>
      </c>
      <c r="R21">
        <v>0.9866053009680551</v>
      </c>
      <c r="S21">
        <v>0.98926046767560205</v>
      </c>
      <c r="T21">
        <v>0.99457374435509704</v>
      </c>
      <c r="U21">
        <v>1.00154196958366</v>
      </c>
      <c r="V21">
        <v>1.01280787972548</v>
      </c>
      <c r="W21">
        <v>1.02690715992514</v>
      </c>
      <c r="X21">
        <v>1.0421685486435801</v>
      </c>
      <c r="Y21">
        <v>1.0596263724077699</v>
      </c>
      <c r="Z21">
        <v>1.0795783455086501</v>
      </c>
      <c r="AA21">
        <v>1.1025905095624999</v>
      </c>
      <c r="AB21">
        <v>1.12759213442186</v>
      </c>
      <c r="AC21">
        <v>1.1559663420802999</v>
      </c>
      <c r="AD21">
        <v>1.18737030704271</v>
      </c>
      <c r="AE21">
        <v>1.2224882494665401</v>
      </c>
      <c r="AF21">
        <v>1.2623709984881499</v>
      </c>
      <c r="AG21">
        <v>1.30651738869185</v>
      </c>
      <c r="AH21">
        <v>1.35582425547523</v>
      </c>
      <c r="AI21">
        <v>1.41129237253352</v>
      </c>
      <c r="AJ21">
        <v>1.474396852823</v>
      </c>
      <c r="AK21">
        <v>1.54449449467788</v>
      </c>
      <c r="AL21">
        <v>1.62294325284265</v>
      </c>
      <c r="AM21">
        <v>1.71662478846842</v>
      </c>
      <c r="AN21">
        <v>1.8229920281844398</v>
      </c>
      <c r="AO21">
        <v>1.94643865408556</v>
      </c>
      <c r="AP21">
        <v>2.09175695087171</v>
      </c>
      <c r="AQ21">
        <v>2.2606900657395599</v>
      </c>
      <c r="AR21">
        <v>2.4650754882007799</v>
      </c>
      <c r="AS21">
        <v>2.7078923637031398</v>
      </c>
    </row>
    <row r="22" spans="1:45" x14ac:dyDescent="0.2">
      <c r="A22">
        <v>0.84690632689942902</v>
      </c>
      <c r="B22">
        <v>0.88598562753700205</v>
      </c>
      <c r="C22">
        <v>0.93796521274651312</v>
      </c>
      <c r="D22">
        <v>0.99450289832961203</v>
      </c>
      <c r="E22">
        <v>1.04858323188133</v>
      </c>
      <c r="F22">
        <v>1.09605622970057</v>
      </c>
      <c r="G22">
        <v>1.1313144115907501</v>
      </c>
      <c r="H22">
        <v>1.14898866560572</v>
      </c>
      <c r="I22">
        <v>1.14423677037421</v>
      </c>
      <c r="J22">
        <v>1.1225032906467201</v>
      </c>
      <c r="K22">
        <v>1.0903910278262101</v>
      </c>
      <c r="L22">
        <v>1.05586214752959</v>
      </c>
      <c r="M22">
        <v>1.0239950045081501</v>
      </c>
      <c r="N22">
        <v>1.0001395032088201</v>
      </c>
      <c r="O22">
        <v>0.98630671371915313</v>
      </c>
      <c r="P22">
        <v>0.97991121002837311</v>
      </c>
      <c r="Q22">
        <v>0.97787472945683995</v>
      </c>
      <c r="R22">
        <v>0.97981627250330605</v>
      </c>
      <c r="S22">
        <v>0.9831093268021841</v>
      </c>
      <c r="T22">
        <v>0.9889971112868241</v>
      </c>
      <c r="U22">
        <v>0.99654606430656212</v>
      </c>
      <c r="V22">
        <v>1.00822577112247</v>
      </c>
      <c r="W22">
        <v>1.0227352954915401</v>
      </c>
      <c r="X22">
        <v>1.03826198220322</v>
      </c>
      <c r="Y22">
        <v>1.05604389975567</v>
      </c>
      <c r="Z22">
        <v>1.0762751969984299</v>
      </c>
      <c r="AA22">
        <v>1.0996294013255601</v>
      </c>
      <c r="AB22">
        <v>1.12484189888444</v>
      </c>
      <c r="AC22">
        <v>1.1534029718221099</v>
      </c>
      <c r="AD22">
        <v>1.18500617268544</v>
      </c>
      <c r="AE22">
        <v>1.2202700520901</v>
      </c>
      <c r="AF22">
        <v>1.2603443758222599</v>
      </c>
      <c r="AG22">
        <v>1.30458364261607</v>
      </c>
      <c r="AH22">
        <v>1.35400588178369</v>
      </c>
      <c r="AI22">
        <v>1.4096381393473301</v>
      </c>
      <c r="AJ22">
        <v>1.47277916672487</v>
      </c>
      <c r="AK22">
        <v>1.5429658473927699</v>
      </c>
      <c r="AL22">
        <v>1.6214961275471</v>
      </c>
      <c r="AM22">
        <v>1.71526924943741</v>
      </c>
      <c r="AN22">
        <v>1.8216586451151802</v>
      </c>
      <c r="AO22">
        <v>1.94513068480865</v>
      </c>
      <c r="AP22">
        <v>2.0904816862171498</v>
      </c>
      <c r="AQ22">
        <v>2.2594684283264699</v>
      </c>
      <c r="AR22">
        <v>2.4638574251952501</v>
      </c>
      <c r="AS22">
        <v>2.7067342676084403</v>
      </c>
    </row>
    <row r="23" spans="1:45" x14ac:dyDescent="0.2">
      <c r="A23">
        <v>0.80926971009154103</v>
      </c>
      <c r="B23">
        <v>0.84725875987017996</v>
      </c>
      <c r="C23">
        <v>0.89816526453595102</v>
      </c>
      <c r="D23">
        <v>0.95427243163603004</v>
      </c>
      <c r="E23">
        <v>1.00982000210436</v>
      </c>
      <c r="F23">
        <v>1.0591089425215301</v>
      </c>
      <c r="G23">
        <v>1.0972635731621201</v>
      </c>
      <c r="H23">
        <v>1.1192066587786</v>
      </c>
      <c r="I23">
        <v>1.1198879330653499</v>
      </c>
      <c r="J23">
        <v>1.1029371886167001</v>
      </c>
      <c r="K23">
        <v>1.07483011977567</v>
      </c>
      <c r="L23">
        <v>1.04330781086169</v>
      </c>
      <c r="M23">
        <v>1.0135603941973601</v>
      </c>
      <c r="N23">
        <v>0.99126679412609109</v>
      </c>
      <c r="O23">
        <v>0.97811839528491906</v>
      </c>
      <c r="P23">
        <v>0.97180841353492808</v>
      </c>
      <c r="Q23">
        <v>0.97050450028635904</v>
      </c>
      <c r="R23">
        <v>0.97301791201752308</v>
      </c>
      <c r="S23">
        <v>0.97695511553721603</v>
      </c>
      <c r="T23">
        <v>0.98338482042089703</v>
      </c>
      <c r="U23">
        <v>0.99139042852814996</v>
      </c>
      <c r="V23">
        <v>1.00351694136527</v>
      </c>
      <c r="W23">
        <v>1.01840724942455</v>
      </c>
      <c r="X23">
        <v>1.0343002427364201</v>
      </c>
      <c r="Y23">
        <v>1.0523720605353799</v>
      </c>
      <c r="Z23">
        <v>1.07292378018754</v>
      </c>
      <c r="AA23">
        <v>1.0965366835897099</v>
      </c>
      <c r="AB23">
        <v>1.1219908796831</v>
      </c>
      <c r="AC23">
        <v>1.15079841814748</v>
      </c>
      <c r="AD23">
        <v>1.1826036264278299</v>
      </c>
      <c r="AE23">
        <v>1.21803936279656</v>
      </c>
      <c r="AF23">
        <v>1.25827484260537</v>
      </c>
      <c r="AG23">
        <v>1.3026120377896599</v>
      </c>
      <c r="AH23">
        <v>1.3521581182553999</v>
      </c>
      <c r="AI23">
        <v>1.40785000050924</v>
      </c>
      <c r="AJ23">
        <v>1.4710964646546301</v>
      </c>
      <c r="AK23">
        <v>1.54140555506574</v>
      </c>
      <c r="AL23">
        <v>1.61999097521289</v>
      </c>
      <c r="AM23">
        <v>1.71383485940713</v>
      </c>
      <c r="AN23">
        <v>1.8202920867771799</v>
      </c>
      <c r="AO23">
        <v>1.94376279008263</v>
      </c>
      <c r="AP23">
        <v>2.0891549431642198</v>
      </c>
      <c r="AQ23">
        <v>2.25816599266799</v>
      </c>
      <c r="AR23">
        <v>2.4625878690871801</v>
      </c>
      <c r="AS23">
        <v>2.7054491794846802</v>
      </c>
    </row>
    <row r="24" spans="1:45" x14ac:dyDescent="0.2">
      <c r="A24">
        <v>0.77429868287658998</v>
      </c>
      <c r="B24">
        <v>0.81102341563097502</v>
      </c>
      <c r="C24">
        <v>0.86096316128210504</v>
      </c>
      <c r="D24">
        <v>0.91704775260732807</v>
      </c>
      <c r="E24">
        <v>0.97300466859869206</v>
      </c>
      <c r="F24">
        <v>1.0235802611610301</v>
      </c>
      <c r="G24">
        <v>1.0645629902615901</v>
      </c>
      <c r="H24">
        <v>1.0903625169698901</v>
      </c>
      <c r="I24">
        <v>1.0961135803623401</v>
      </c>
      <c r="J24">
        <v>1.08366613287761</v>
      </c>
      <c r="K24">
        <v>1.0596386241921101</v>
      </c>
      <c r="L24">
        <v>1.0308746363866499</v>
      </c>
      <c r="M24">
        <v>1.00321409969535</v>
      </c>
      <c r="N24">
        <v>0.98211987455759309</v>
      </c>
      <c r="O24">
        <v>0.97008170919073811</v>
      </c>
      <c r="P24">
        <v>0.96431248112098</v>
      </c>
      <c r="Q24">
        <v>0.96304325199292506</v>
      </c>
      <c r="R24">
        <v>0.96619161821267407</v>
      </c>
      <c r="S24">
        <v>0.97070567150037712</v>
      </c>
      <c r="T24">
        <v>0.97764319155815704</v>
      </c>
      <c r="U24">
        <v>0.98617002857199509</v>
      </c>
      <c r="V24">
        <v>0.99868981644358112</v>
      </c>
      <c r="W24">
        <v>1.01394760688741</v>
      </c>
      <c r="X24">
        <v>1.0302002549620299</v>
      </c>
      <c r="Y24">
        <v>1.0486510856076301</v>
      </c>
      <c r="Z24">
        <v>1.06944797108164</v>
      </c>
      <c r="AA24">
        <v>1.09333224256729</v>
      </c>
      <c r="AB24">
        <v>1.1190321965271801</v>
      </c>
      <c r="AC24">
        <v>1.1480357867591899</v>
      </c>
      <c r="AD24">
        <v>1.1800469850837501</v>
      </c>
      <c r="AE24">
        <v>1.2156339189471099</v>
      </c>
      <c r="AF24">
        <v>1.25601467348632</v>
      </c>
      <c r="AG24">
        <v>1.30054941086363</v>
      </c>
      <c r="AH24">
        <v>1.35025900734842</v>
      </c>
      <c r="AI24">
        <v>1.4060563602673799</v>
      </c>
      <c r="AJ24">
        <v>1.4693502663337399</v>
      </c>
      <c r="AK24">
        <v>1.53975650046693</v>
      </c>
      <c r="AL24">
        <v>1.61844260397213</v>
      </c>
      <c r="AM24">
        <v>1.7123071657376201</v>
      </c>
      <c r="AN24">
        <v>1.8188234432538</v>
      </c>
      <c r="AO24">
        <v>1.94244467877226</v>
      </c>
      <c r="AP24">
        <v>2.0878076631329301</v>
      </c>
      <c r="AQ24">
        <v>2.25688741578429</v>
      </c>
      <c r="AR24">
        <v>2.4612580357167499</v>
      </c>
      <c r="AS24">
        <v>2.7041600074490399</v>
      </c>
    </row>
    <row r="25" spans="1:45" x14ac:dyDescent="0.2">
      <c r="A25">
        <v>0.74207680788155805</v>
      </c>
      <c r="B25">
        <v>0.77749255374934001</v>
      </c>
      <c r="C25">
        <v>0.8266916809083551</v>
      </c>
      <c r="D25">
        <v>0.88179712751737904</v>
      </c>
      <c r="E25">
        <v>0.93838102789141709</v>
      </c>
      <c r="F25">
        <v>0.99033868351979704</v>
      </c>
      <c r="G25">
        <v>1.03371744936062</v>
      </c>
      <c r="H25">
        <v>1.0625327110785501</v>
      </c>
      <c r="I25">
        <v>1.0729945593347801</v>
      </c>
      <c r="J25">
        <v>1.0648676967767601</v>
      </c>
      <c r="K25">
        <v>1.04462176826292</v>
      </c>
      <c r="L25">
        <v>1.01863255586999</v>
      </c>
      <c r="M25">
        <v>0.99289998271276503</v>
      </c>
      <c r="N25">
        <v>0.97298628280257404</v>
      </c>
      <c r="O25">
        <v>0.9616974906711111</v>
      </c>
      <c r="P25">
        <v>0.95645442431528305</v>
      </c>
      <c r="Q25">
        <v>0.95550320069972505</v>
      </c>
      <c r="R25">
        <v>0.95938625370143005</v>
      </c>
      <c r="S25">
        <v>0.96437181330035504</v>
      </c>
      <c r="T25">
        <v>0.97188499978120213</v>
      </c>
      <c r="U25">
        <v>0.98083514347935408</v>
      </c>
      <c r="V25">
        <v>0.99378664729390309</v>
      </c>
      <c r="W25">
        <v>1.00942789866003</v>
      </c>
      <c r="X25">
        <v>1.02599322195286</v>
      </c>
      <c r="Y25">
        <v>1.0447805108134101</v>
      </c>
      <c r="Z25">
        <v>1.0658886575533899</v>
      </c>
      <c r="AA25">
        <v>1.0900195120618099</v>
      </c>
      <c r="AB25">
        <v>1.11601472971006</v>
      </c>
      <c r="AC25">
        <v>1.1451939719011199</v>
      </c>
      <c r="AD25">
        <v>1.1774299877360099</v>
      </c>
      <c r="AE25">
        <v>1.21320147332454</v>
      </c>
      <c r="AF25">
        <v>1.2537367584799199</v>
      </c>
      <c r="AG25">
        <v>1.29837731304584</v>
      </c>
      <c r="AH25">
        <v>1.3481834273966899</v>
      </c>
      <c r="AI25">
        <v>1.4041156181214001</v>
      </c>
      <c r="AJ25">
        <v>1.4675317369160101</v>
      </c>
      <c r="AK25">
        <v>1.53801980913549</v>
      </c>
      <c r="AL25">
        <v>1.61676016972617</v>
      </c>
      <c r="AM25">
        <v>1.71074607529597</v>
      </c>
      <c r="AN25">
        <v>1.8172810389346399</v>
      </c>
      <c r="AO25">
        <v>1.9409550772975099</v>
      </c>
      <c r="AP25">
        <v>2.0864009811412401</v>
      </c>
      <c r="AQ25">
        <v>2.2554774814470102</v>
      </c>
      <c r="AR25">
        <v>2.4599117732647899</v>
      </c>
      <c r="AS25">
        <v>2.7027778328872301</v>
      </c>
    </row>
    <row r="26" spans="1:45" x14ac:dyDescent="0.2">
      <c r="A26">
        <v>0.71189253605815805</v>
      </c>
      <c r="B26">
        <v>0.74610410614645406</v>
      </c>
      <c r="C26">
        <v>0.7941939468350151</v>
      </c>
      <c r="D26">
        <v>0.84904269901019402</v>
      </c>
      <c r="E26">
        <v>0.90545628274445</v>
      </c>
      <c r="F26">
        <v>0.95877233096206804</v>
      </c>
      <c r="G26">
        <v>1.00375418651326</v>
      </c>
      <c r="H26">
        <v>1.03612129391222</v>
      </c>
      <c r="I26">
        <v>1.05049619483304</v>
      </c>
      <c r="J26">
        <v>1.04649456547832</v>
      </c>
      <c r="K26">
        <v>1.0299535699314399</v>
      </c>
      <c r="L26">
        <v>1.0067457950102801</v>
      </c>
      <c r="M26">
        <v>0.98282223199612706</v>
      </c>
      <c r="N26">
        <v>0.96418991492104111</v>
      </c>
      <c r="O26">
        <v>0.95340412896466409</v>
      </c>
      <c r="P26">
        <v>0.94905532093073108</v>
      </c>
      <c r="Q26">
        <v>0.94864528490817002</v>
      </c>
      <c r="R26">
        <v>0.95198178432853708</v>
      </c>
      <c r="S26">
        <v>0.9580426045951651</v>
      </c>
      <c r="T26">
        <v>0.96601465684363996</v>
      </c>
      <c r="U26">
        <v>0.97548566721194108</v>
      </c>
      <c r="V26">
        <v>0.98882833942344306</v>
      </c>
      <c r="W26">
        <v>1.00478070695595</v>
      </c>
      <c r="X26">
        <v>1.02168691741957</v>
      </c>
      <c r="Y26">
        <v>1.04079804970948</v>
      </c>
      <c r="Z26">
        <v>1.06222808540879</v>
      </c>
      <c r="AA26">
        <v>1.0866256307240001</v>
      </c>
      <c r="AB26">
        <v>1.11280196456027</v>
      </c>
      <c r="AC26">
        <v>1.1422593716969001</v>
      </c>
      <c r="AD26">
        <v>1.1746560812782401</v>
      </c>
      <c r="AE26">
        <v>1.21066437001072</v>
      </c>
      <c r="AF26">
        <v>1.25134366796533</v>
      </c>
      <c r="AG26">
        <v>1.2961251198513399</v>
      </c>
      <c r="AH26">
        <v>1.3460776631618701</v>
      </c>
      <c r="AI26">
        <v>1.40212520110529</v>
      </c>
      <c r="AJ26">
        <v>1.46567545518802</v>
      </c>
      <c r="AK26">
        <v>1.5362231363852499</v>
      </c>
      <c r="AL26">
        <v>1.6150565511899599</v>
      </c>
      <c r="AM26">
        <v>1.70909970842268</v>
      </c>
      <c r="AN26">
        <v>1.81569394921328</v>
      </c>
      <c r="AO26">
        <v>1.9393982959468601</v>
      </c>
      <c r="AP26">
        <v>2.0848850333336699</v>
      </c>
      <c r="AQ26">
        <v>2.25398905339694</v>
      </c>
      <c r="AR26">
        <v>2.4584765376926798</v>
      </c>
      <c r="AS26">
        <v>2.7013606800979</v>
      </c>
    </row>
    <row r="27" spans="1:45" x14ac:dyDescent="0.2">
      <c r="A27">
        <v>0.68364002032216409</v>
      </c>
      <c r="B27">
        <v>0.71719641558041303</v>
      </c>
      <c r="C27">
        <v>0.76398035457752811</v>
      </c>
      <c r="D27">
        <v>0.8179855191357861</v>
      </c>
      <c r="E27">
        <v>0.87479566438140111</v>
      </c>
      <c r="F27">
        <v>0.92858522987901004</v>
      </c>
      <c r="G27">
        <v>0.97525185694691507</v>
      </c>
      <c r="H27">
        <v>1.0102887682361701</v>
      </c>
      <c r="I27">
        <v>1.0284275915214001</v>
      </c>
      <c r="J27">
        <v>1.0285646965828401</v>
      </c>
      <c r="K27">
        <v>1.01527804096635</v>
      </c>
      <c r="L27">
        <v>0.99480196187039205</v>
      </c>
      <c r="M27">
        <v>0.97296905920230803</v>
      </c>
      <c r="N27">
        <v>0.9553853740382291</v>
      </c>
      <c r="O27">
        <v>0.94532802448395403</v>
      </c>
      <c r="P27">
        <v>0.94138010616406997</v>
      </c>
      <c r="Q27">
        <v>0.94193143662630807</v>
      </c>
      <c r="R27">
        <v>0.94566190455491506</v>
      </c>
      <c r="S27">
        <v>0.95127474919083999</v>
      </c>
      <c r="T27">
        <v>0.96008258693277104</v>
      </c>
      <c r="U27">
        <v>0.97005977933145904</v>
      </c>
      <c r="V27">
        <v>0.98375020854186612</v>
      </c>
      <c r="W27">
        <v>1.00007252854787</v>
      </c>
      <c r="X27">
        <v>1.0173184246998901</v>
      </c>
      <c r="Y27">
        <v>1.0367265624933399</v>
      </c>
      <c r="Z27">
        <v>1.0584530221066299</v>
      </c>
      <c r="AA27">
        <v>1.0831136512872801</v>
      </c>
      <c r="AB27">
        <v>1.1095917592269799</v>
      </c>
      <c r="AC27">
        <v>1.1391900828528501</v>
      </c>
      <c r="AD27">
        <v>1.17184417513441</v>
      </c>
      <c r="AE27">
        <v>1.2080291988534899</v>
      </c>
      <c r="AF27">
        <v>1.24886725069476</v>
      </c>
      <c r="AG27">
        <v>1.29380266016632</v>
      </c>
      <c r="AH27">
        <v>1.3439144683723101</v>
      </c>
      <c r="AI27">
        <v>1.40007222108673</v>
      </c>
      <c r="AJ27">
        <v>1.46372888258408</v>
      </c>
      <c r="AK27">
        <v>1.53439039381569</v>
      </c>
      <c r="AL27">
        <v>1.6132773176459101</v>
      </c>
      <c r="AM27">
        <v>1.7073896170085399</v>
      </c>
      <c r="AN27">
        <v>1.81405655880192</v>
      </c>
      <c r="AO27">
        <v>1.93783949504029</v>
      </c>
      <c r="AP27">
        <v>2.08326552429439</v>
      </c>
      <c r="AQ27">
        <v>2.2524460003909499</v>
      </c>
      <c r="AR27">
        <v>2.4569527087177798</v>
      </c>
      <c r="AS27">
        <v>2.6998646385412699</v>
      </c>
    </row>
    <row r="28" spans="1:45" x14ac:dyDescent="0.2">
      <c r="A28">
        <v>0.657483182532557</v>
      </c>
      <c r="B28">
        <v>0.68997223997208301</v>
      </c>
      <c r="C28">
        <v>0.7355793317671141</v>
      </c>
      <c r="D28">
        <v>0.7892879768034351</v>
      </c>
      <c r="E28">
        <v>0.84553338028821812</v>
      </c>
      <c r="F28">
        <v>0.90013249410776308</v>
      </c>
      <c r="G28">
        <v>0.9480955526636331</v>
      </c>
      <c r="H28">
        <v>0.9854683068856771</v>
      </c>
      <c r="I28">
        <v>1.0072243766368101</v>
      </c>
      <c r="J28">
        <v>1.0108543962434999</v>
      </c>
      <c r="K28">
        <v>1.0010438345972099</v>
      </c>
      <c r="L28">
        <v>0.98310301412082113</v>
      </c>
      <c r="M28">
        <v>0.96326782970857705</v>
      </c>
      <c r="N28">
        <v>0.94645816067745703</v>
      </c>
      <c r="O28">
        <v>0.9368499248905181</v>
      </c>
      <c r="P28">
        <v>0.93383459123260604</v>
      </c>
      <c r="Q28">
        <v>0.93447819335101001</v>
      </c>
      <c r="R28">
        <v>0.93912750082193508</v>
      </c>
      <c r="S28">
        <v>0.9456265066821451</v>
      </c>
      <c r="T28">
        <v>0.95399644040914211</v>
      </c>
      <c r="U28">
        <v>0.96453624801588311</v>
      </c>
      <c r="V28">
        <v>0.97861699768855503</v>
      </c>
      <c r="W28">
        <v>0.99523166337468905</v>
      </c>
      <c r="X28">
        <v>1.0128530665428801</v>
      </c>
      <c r="Y28">
        <v>1.03261535437873</v>
      </c>
      <c r="Z28">
        <v>1.0545930770528</v>
      </c>
      <c r="AA28">
        <v>1.0795198221189599</v>
      </c>
      <c r="AB28">
        <v>1.1062274028189001</v>
      </c>
      <c r="AC28">
        <v>1.13613992109012</v>
      </c>
      <c r="AD28">
        <v>1.1689121893693999</v>
      </c>
      <c r="AE28">
        <v>1.2052800818840601</v>
      </c>
      <c r="AF28">
        <v>1.2463005709922801</v>
      </c>
      <c r="AG28">
        <v>1.2914011331044701</v>
      </c>
      <c r="AH28">
        <v>1.3416360533204701</v>
      </c>
      <c r="AI28">
        <v>1.3978968680704</v>
      </c>
      <c r="AJ28">
        <v>1.46164356759125</v>
      </c>
      <c r="AK28">
        <v>1.53238645397699</v>
      </c>
      <c r="AL28">
        <v>1.6114157535881999</v>
      </c>
      <c r="AM28">
        <v>1.70563164085172</v>
      </c>
      <c r="AN28">
        <v>1.8123316136921201</v>
      </c>
      <c r="AO28">
        <v>1.93618586615607</v>
      </c>
      <c r="AP28">
        <v>2.0817213099918099</v>
      </c>
      <c r="AQ28">
        <v>2.2508507806714899</v>
      </c>
      <c r="AR28">
        <v>2.4553993714526601</v>
      </c>
      <c r="AS28">
        <v>2.69832103034893</v>
      </c>
    </row>
    <row r="29" spans="1:45" x14ac:dyDescent="0.2">
      <c r="A29">
        <v>0.63333505769081599</v>
      </c>
      <c r="B29">
        <v>0.66443336019349908</v>
      </c>
      <c r="C29">
        <v>0.70920345636446702</v>
      </c>
      <c r="D29">
        <v>0.76197596339441998</v>
      </c>
      <c r="E29">
        <v>0.81807521378941506</v>
      </c>
      <c r="F29">
        <v>0.87332470214466806</v>
      </c>
      <c r="G29">
        <v>0.92205180074317805</v>
      </c>
      <c r="H29">
        <v>0.96153867585777208</v>
      </c>
      <c r="I29">
        <v>0.98624877779576603</v>
      </c>
      <c r="J29">
        <v>0.99393450786629112</v>
      </c>
      <c r="K29">
        <v>0.98725767205898207</v>
      </c>
      <c r="L29">
        <v>0.97185378971494807</v>
      </c>
      <c r="M29">
        <v>0.9535240416034011</v>
      </c>
      <c r="N29">
        <v>0.93800151516779307</v>
      </c>
      <c r="O29">
        <v>0.92895937923669403</v>
      </c>
      <c r="P29">
        <v>0.92606574271291109</v>
      </c>
      <c r="Q29">
        <v>0.92750053388199605</v>
      </c>
      <c r="R29">
        <v>0.93261555957771802</v>
      </c>
      <c r="S29">
        <v>0.93955206699569005</v>
      </c>
      <c r="T29">
        <v>0.94816500500221312</v>
      </c>
      <c r="U29">
        <v>0.95906197757483203</v>
      </c>
      <c r="V29">
        <v>0.97334940471015996</v>
      </c>
      <c r="W29">
        <v>0.99035422794037109</v>
      </c>
      <c r="X29">
        <v>1.00829463708346</v>
      </c>
      <c r="Y29">
        <v>1.0283298020484699</v>
      </c>
      <c r="Z29">
        <v>1.05062537815683</v>
      </c>
      <c r="AA29">
        <v>1.0758181392770001</v>
      </c>
      <c r="AB29">
        <v>1.10279225770522</v>
      </c>
      <c r="AC29">
        <v>1.13291522778036</v>
      </c>
      <c r="AD29">
        <v>1.16592749012094</v>
      </c>
      <c r="AE29">
        <v>1.20245043487701</v>
      </c>
      <c r="AF29">
        <v>1.24364519687967</v>
      </c>
      <c r="AG29">
        <v>1.2889078793342699</v>
      </c>
      <c r="AH29">
        <v>1.3393096172739001</v>
      </c>
      <c r="AI29">
        <v>1.3956811206019699</v>
      </c>
      <c r="AJ29">
        <v>1.4595993842839001</v>
      </c>
      <c r="AK29">
        <v>1.53043455473973</v>
      </c>
      <c r="AL29">
        <v>1.6094577517547899</v>
      </c>
      <c r="AM29">
        <v>1.70379284926539</v>
      </c>
      <c r="AN29">
        <v>1.8105046866735899</v>
      </c>
      <c r="AO29">
        <v>1.93437594746859</v>
      </c>
      <c r="AP29">
        <v>2.0800700860325501</v>
      </c>
      <c r="AQ29">
        <v>2.2491708914186201</v>
      </c>
      <c r="AR29">
        <v>2.4537824664549301</v>
      </c>
      <c r="AS29">
        <v>2.6967097814184697</v>
      </c>
    </row>
    <row r="30" spans="1:45" x14ac:dyDescent="0.2">
      <c r="A30">
        <v>0.61023509904125106</v>
      </c>
      <c r="B30">
        <v>0.64077566882334402</v>
      </c>
      <c r="C30">
        <v>0.68438470703878995</v>
      </c>
      <c r="D30">
        <v>0.73647596454837205</v>
      </c>
      <c r="E30">
        <v>0.79223514940440309</v>
      </c>
      <c r="F30">
        <v>0.84771041598138608</v>
      </c>
      <c r="G30">
        <v>0.89735360457119906</v>
      </c>
      <c r="H30">
        <v>0.93866445306136703</v>
      </c>
      <c r="I30">
        <v>0.96603354814838205</v>
      </c>
      <c r="J30">
        <v>0.97697873261680812</v>
      </c>
      <c r="K30">
        <v>0.97331313566593203</v>
      </c>
      <c r="L30">
        <v>0.96039947589049912</v>
      </c>
      <c r="M30">
        <v>0.9442524287713111</v>
      </c>
      <c r="N30">
        <v>0.92937218180096604</v>
      </c>
      <c r="O30">
        <v>0.92069148381863208</v>
      </c>
      <c r="P30">
        <v>0.9185500321002521</v>
      </c>
      <c r="Q30">
        <v>0.92020425590242405</v>
      </c>
      <c r="R30">
        <v>0.92627686218870209</v>
      </c>
      <c r="S30">
        <v>0.93352988611071996</v>
      </c>
      <c r="T30">
        <v>0.94233496958562812</v>
      </c>
      <c r="U30">
        <v>0.95323598274677113</v>
      </c>
      <c r="V30">
        <v>0.96813143719171812</v>
      </c>
      <c r="W30">
        <v>0.98539677985133711</v>
      </c>
      <c r="X30">
        <v>1.00364298772521</v>
      </c>
      <c r="Y30">
        <v>1.0240226360648099</v>
      </c>
      <c r="Z30">
        <v>1.04658769698095</v>
      </c>
      <c r="AA30">
        <v>1.0720744847503201</v>
      </c>
      <c r="AB30">
        <v>1.0992548487579401</v>
      </c>
      <c r="AC30">
        <v>1.1296101893727499</v>
      </c>
      <c r="AD30">
        <v>1.1628210276436399</v>
      </c>
      <c r="AE30">
        <v>1.1995675742303</v>
      </c>
      <c r="AF30">
        <v>1.2409358835423601</v>
      </c>
      <c r="AG30">
        <v>1.28631770291569</v>
      </c>
      <c r="AH30">
        <v>1.3368437729037601</v>
      </c>
      <c r="AI30">
        <v>1.39338114869125</v>
      </c>
      <c r="AJ30">
        <v>1.45741054404056</v>
      </c>
      <c r="AK30">
        <v>1.5283461304269199</v>
      </c>
      <c r="AL30">
        <v>1.60747625085639</v>
      </c>
      <c r="AM30">
        <v>1.7018541881920601</v>
      </c>
      <c r="AN30">
        <v>1.8086876793927</v>
      </c>
      <c r="AO30">
        <v>1.9326139351995901</v>
      </c>
      <c r="AP30">
        <v>2.0782933851051602</v>
      </c>
      <c r="AQ30">
        <v>2.24750414822527</v>
      </c>
      <c r="AR30">
        <v>2.4520742517615801</v>
      </c>
      <c r="AS30">
        <v>2.6949955068491702</v>
      </c>
    </row>
    <row r="31" spans="1:45" x14ac:dyDescent="0.2">
      <c r="A31">
        <v>0.58909040986796002</v>
      </c>
      <c r="B31">
        <v>0.61853846410192403</v>
      </c>
      <c r="C31">
        <v>0.66139833983451901</v>
      </c>
      <c r="D31">
        <v>0.71239673355733502</v>
      </c>
      <c r="E31">
        <v>0.76760686417371804</v>
      </c>
      <c r="F31">
        <v>0.82320133450684208</v>
      </c>
      <c r="G31">
        <v>0.87364487368587607</v>
      </c>
      <c r="H31">
        <v>0.91649128677561309</v>
      </c>
      <c r="I31">
        <v>0.94651519868787304</v>
      </c>
      <c r="J31">
        <v>0.96067139261654411</v>
      </c>
      <c r="K31">
        <v>0.95988457274862604</v>
      </c>
      <c r="L31">
        <v>0.94964166770202707</v>
      </c>
      <c r="M31">
        <v>0.93469769830313909</v>
      </c>
      <c r="N31">
        <v>0.92116500356438102</v>
      </c>
      <c r="O31">
        <v>0.91293640924743202</v>
      </c>
      <c r="P31">
        <v>0.91088641278932603</v>
      </c>
      <c r="Q31">
        <v>0.91291880179423812</v>
      </c>
      <c r="R31">
        <v>0.9191393060870231</v>
      </c>
      <c r="S31">
        <v>0.92686419472773107</v>
      </c>
      <c r="T31">
        <v>0.93665669739687607</v>
      </c>
      <c r="U31">
        <v>0.94799219544635405</v>
      </c>
      <c r="V31">
        <v>0.96253050026338705</v>
      </c>
      <c r="W31">
        <v>0.98039064041213908</v>
      </c>
      <c r="X31">
        <v>0.99895442599397</v>
      </c>
      <c r="Y31">
        <v>1.01961762178378</v>
      </c>
      <c r="Z31">
        <v>1.0425135966383201</v>
      </c>
      <c r="AA31">
        <v>1.06825021469155</v>
      </c>
      <c r="AB31">
        <v>1.09569410251134</v>
      </c>
      <c r="AC31">
        <v>1.1262295690836399</v>
      </c>
      <c r="AD31">
        <v>1.1596705273296599</v>
      </c>
      <c r="AE31">
        <v>1.1965807249828</v>
      </c>
      <c r="AF31">
        <v>1.23810214651079</v>
      </c>
      <c r="AG31">
        <v>1.2836776251945901</v>
      </c>
      <c r="AH31">
        <v>1.3343422974267001</v>
      </c>
      <c r="AI31">
        <v>1.39102450091662</v>
      </c>
      <c r="AJ31">
        <v>1.45511984466976</v>
      </c>
      <c r="AK31">
        <v>1.52613426829925</v>
      </c>
      <c r="AL31">
        <v>1.60545957000529</v>
      </c>
      <c r="AM31">
        <v>1.6998337356422901</v>
      </c>
      <c r="AN31">
        <v>1.8068071737670599</v>
      </c>
      <c r="AO31">
        <v>1.93079729379583</v>
      </c>
      <c r="AP31">
        <v>2.0765100951180702</v>
      </c>
      <c r="AQ31">
        <v>2.24569169742144</v>
      </c>
      <c r="AR31">
        <v>2.4502927415127402</v>
      </c>
      <c r="AS31">
        <v>2.693269282388</v>
      </c>
    </row>
    <row r="32" spans="1:45" x14ac:dyDescent="0.2">
      <c r="A32">
        <v>0.56893505969234504</v>
      </c>
      <c r="B32">
        <v>0.59756185218376101</v>
      </c>
      <c r="C32">
        <v>0.639434458845481</v>
      </c>
      <c r="D32">
        <v>0.68990213556788405</v>
      </c>
      <c r="E32">
        <v>0.74451462625995002</v>
      </c>
      <c r="F32">
        <v>0.79999104950220912</v>
      </c>
      <c r="G32">
        <v>0.85116680059998606</v>
      </c>
      <c r="H32">
        <v>0.89528775086701806</v>
      </c>
      <c r="I32">
        <v>0.9272630828443571</v>
      </c>
      <c r="J32">
        <v>0.9446723026251691</v>
      </c>
      <c r="K32">
        <v>0.94676683151990104</v>
      </c>
      <c r="L32">
        <v>0.93861243711982512</v>
      </c>
      <c r="M32">
        <v>0.92574011695223002</v>
      </c>
      <c r="N32">
        <v>0.91280127313721204</v>
      </c>
      <c r="O32">
        <v>0.90491990048165605</v>
      </c>
      <c r="P32">
        <v>0.90331987062320995</v>
      </c>
      <c r="Q32">
        <v>0.90600900047336308</v>
      </c>
      <c r="R32">
        <v>0.91225624983108111</v>
      </c>
      <c r="S32">
        <v>0.92043806090858504</v>
      </c>
      <c r="T32">
        <v>0.93088766943720402</v>
      </c>
      <c r="U32">
        <v>0.94302976095149105</v>
      </c>
      <c r="V32">
        <v>0.95814685762576612</v>
      </c>
      <c r="W32">
        <v>0.97506330298190302</v>
      </c>
      <c r="X32">
        <v>0.99421010807993204</v>
      </c>
      <c r="Y32">
        <v>1.0152048668386899</v>
      </c>
      <c r="Z32">
        <v>1.03831976114548</v>
      </c>
      <c r="AA32">
        <v>1.06431602183533</v>
      </c>
      <c r="AB32">
        <v>1.0919829717135701</v>
      </c>
      <c r="AC32">
        <v>1.12276795359104</v>
      </c>
      <c r="AD32">
        <v>1.15642030447179</v>
      </c>
      <c r="AE32">
        <v>1.1935308261130499</v>
      </c>
      <c r="AF32">
        <v>1.23522631318207</v>
      </c>
      <c r="AG32">
        <v>1.2809693357396801</v>
      </c>
      <c r="AH32">
        <v>1.33176708271092</v>
      </c>
      <c r="AI32">
        <v>1.3885615466488199</v>
      </c>
      <c r="AJ32">
        <v>1.45276111154117</v>
      </c>
      <c r="AK32">
        <v>1.52391035260248</v>
      </c>
      <c r="AL32">
        <v>1.60327919243395</v>
      </c>
      <c r="AM32">
        <v>1.6977691167981699</v>
      </c>
      <c r="AN32">
        <v>1.8047906927180999</v>
      </c>
      <c r="AO32">
        <v>1.92883521313129</v>
      </c>
      <c r="AP32">
        <v>2.07457426959441</v>
      </c>
      <c r="AQ32">
        <v>2.2438917088629</v>
      </c>
      <c r="AR32">
        <v>2.4485047007745102</v>
      </c>
      <c r="AS32">
        <v>2.6913899897353097</v>
      </c>
    </row>
    <row r="33" spans="1:45" x14ac:dyDescent="0.2">
      <c r="A33">
        <v>0.55029768469122209</v>
      </c>
      <c r="B33">
        <v>0.57814746825182906</v>
      </c>
      <c r="C33">
        <v>0.61900269655794904</v>
      </c>
      <c r="D33">
        <v>0.66839311160513304</v>
      </c>
      <c r="E33">
        <v>0.72252939611216505</v>
      </c>
      <c r="F33">
        <v>0.77808029120544109</v>
      </c>
      <c r="G33">
        <v>0.82949876193081107</v>
      </c>
      <c r="H33">
        <v>0.8747903091650221</v>
      </c>
      <c r="I33">
        <v>0.90875414554645806</v>
      </c>
      <c r="J33">
        <v>0.92872053540179</v>
      </c>
      <c r="K33">
        <v>0.93344448910054911</v>
      </c>
      <c r="L33">
        <v>0.92789935271312407</v>
      </c>
      <c r="M33">
        <v>0.91668187911903209</v>
      </c>
      <c r="N33">
        <v>0.90507596918202005</v>
      </c>
      <c r="O33">
        <v>0.89746995639695804</v>
      </c>
      <c r="P33">
        <v>0.89610888742767902</v>
      </c>
      <c r="Q33">
        <v>0.89847456106263712</v>
      </c>
      <c r="R33">
        <v>0.90575725266112606</v>
      </c>
      <c r="S33">
        <v>0.9141891862179411</v>
      </c>
      <c r="T33">
        <v>0.92510050548556211</v>
      </c>
      <c r="U33">
        <v>0.93751310783377806</v>
      </c>
      <c r="V33">
        <v>0.95254016154107612</v>
      </c>
      <c r="W33">
        <v>0.97062358846368713</v>
      </c>
      <c r="X33">
        <v>0.98931564177018205</v>
      </c>
      <c r="Y33">
        <v>1.01062924130522</v>
      </c>
      <c r="Z33">
        <v>1.0340965716787001</v>
      </c>
      <c r="AA33">
        <v>1.0603331254335799</v>
      </c>
      <c r="AB33">
        <v>1.0882442068970901</v>
      </c>
      <c r="AC33">
        <v>1.1192789451041001</v>
      </c>
      <c r="AD33">
        <v>1.1530900490942599</v>
      </c>
      <c r="AE33">
        <v>1.1904153481025399</v>
      </c>
      <c r="AF33">
        <v>1.2322842675474099</v>
      </c>
      <c r="AG33">
        <v>1.2781621954117299</v>
      </c>
      <c r="AH33">
        <v>1.3291195403498799</v>
      </c>
      <c r="AI33">
        <v>1.3860412632680301</v>
      </c>
      <c r="AJ33">
        <v>1.45038925846303</v>
      </c>
      <c r="AK33">
        <v>1.5215863459635699</v>
      </c>
      <c r="AL33">
        <v>1.6010458937657401</v>
      </c>
      <c r="AM33">
        <v>1.6956816750164099</v>
      </c>
      <c r="AN33">
        <v>1.8027427966361</v>
      </c>
      <c r="AO33">
        <v>1.9268662362545701</v>
      </c>
      <c r="AP33">
        <v>2.0725966305382002</v>
      </c>
      <c r="AQ33">
        <v>2.2419385672359402</v>
      </c>
      <c r="AR33">
        <v>2.4465823463784702</v>
      </c>
      <c r="AS33">
        <v>2.6895760666945301</v>
      </c>
    </row>
    <row r="34" spans="1:45" x14ac:dyDescent="0.2">
      <c r="A34">
        <v>0.53269779698711406</v>
      </c>
      <c r="B34">
        <v>0.55972552364345407</v>
      </c>
      <c r="C34">
        <v>0.59970095036972704</v>
      </c>
      <c r="D34">
        <v>0.64837045501207202</v>
      </c>
      <c r="E34">
        <v>0.70162927462278901</v>
      </c>
      <c r="F34">
        <v>0.75695385181795205</v>
      </c>
      <c r="G34">
        <v>0.80884823427254904</v>
      </c>
      <c r="H34">
        <v>0.85518976586996109</v>
      </c>
      <c r="I34">
        <v>0.8906464734838071</v>
      </c>
      <c r="J34">
        <v>0.91311032722096308</v>
      </c>
      <c r="K34">
        <v>0.92063486380723902</v>
      </c>
      <c r="L34">
        <v>0.91754686965870602</v>
      </c>
      <c r="M34">
        <v>0.90762101509215509</v>
      </c>
      <c r="N34">
        <v>0.89697182504438411</v>
      </c>
      <c r="O34">
        <v>0.88981962075864807</v>
      </c>
      <c r="P34">
        <v>0.88841627885434105</v>
      </c>
      <c r="Q34">
        <v>0.89147679338432706</v>
      </c>
      <c r="R34">
        <v>0.89852440359280106</v>
      </c>
      <c r="S34">
        <v>0.90794811696522104</v>
      </c>
      <c r="T34">
        <v>0.91927085615500104</v>
      </c>
      <c r="U34">
        <v>0.93165084778841611</v>
      </c>
      <c r="V34">
        <v>0.94724278459821909</v>
      </c>
      <c r="W34">
        <v>0.96508664336948713</v>
      </c>
      <c r="X34">
        <v>0.98487935686351302</v>
      </c>
      <c r="Y34">
        <v>1.0060527368844601</v>
      </c>
      <c r="Z34">
        <v>1.0297563143997199</v>
      </c>
      <c r="AA34">
        <v>1.0562918035409099</v>
      </c>
      <c r="AB34">
        <v>1.08444136927517</v>
      </c>
      <c r="AC34">
        <v>1.1156249345642799</v>
      </c>
      <c r="AD34">
        <v>1.1497066989748801</v>
      </c>
      <c r="AE34">
        <v>1.1871933326831101</v>
      </c>
      <c r="AF34">
        <v>1.2292794441177599</v>
      </c>
      <c r="AG34">
        <v>1.2753004702871999</v>
      </c>
      <c r="AH34">
        <v>1.3263589305033601</v>
      </c>
      <c r="AI34">
        <v>1.3833839565972099</v>
      </c>
      <c r="AJ34">
        <v>1.44792439317732</v>
      </c>
      <c r="AK34">
        <v>1.51923542223435</v>
      </c>
      <c r="AL34">
        <v>1.5987734828898299</v>
      </c>
      <c r="AM34">
        <v>1.6934443022350099</v>
      </c>
      <c r="AN34">
        <v>1.8005752159659401</v>
      </c>
      <c r="AO34">
        <v>1.92474546671184</v>
      </c>
      <c r="AP34">
        <v>2.07061090499873</v>
      </c>
      <c r="AQ34">
        <v>2.2399638954201602</v>
      </c>
      <c r="AR34">
        <v>2.44466588385459</v>
      </c>
      <c r="AS34">
        <v>2.6876053760421601</v>
      </c>
    </row>
    <row r="35" spans="1:45" x14ac:dyDescent="0.2">
      <c r="A35">
        <v>0.51614999808243001</v>
      </c>
      <c r="B35">
        <v>0.54247423517937099</v>
      </c>
      <c r="C35">
        <v>0.58152135750343803</v>
      </c>
      <c r="D35">
        <v>0.629049415508251</v>
      </c>
      <c r="E35">
        <v>0.68195814023066104</v>
      </c>
      <c r="F35">
        <v>0.73695237469110109</v>
      </c>
      <c r="G35">
        <v>0.7890368800528661</v>
      </c>
      <c r="H35">
        <v>0.83617182131754608</v>
      </c>
      <c r="I35">
        <v>0.87327525125866112</v>
      </c>
      <c r="J35">
        <v>0.89807531634504212</v>
      </c>
      <c r="K35">
        <v>0.90824576994657102</v>
      </c>
      <c r="L35">
        <v>0.90713732300936112</v>
      </c>
      <c r="M35">
        <v>0.89895646889070102</v>
      </c>
      <c r="N35">
        <v>0.88918531980699611</v>
      </c>
      <c r="O35">
        <v>0.88240016509356711</v>
      </c>
      <c r="P35">
        <v>0.88124314060190612</v>
      </c>
      <c r="Q35">
        <v>0.88468194889890206</v>
      </c>
      <c r="R35">
        <v>0.89159734670190305</v>
      </c>
      <c r="S35">
        <v>0.90098885785309912</v>
      </c>
      <c r="T35">
        <v>0.91270924715429202</v>
      </c>
      <c r="U35">
        <v>0.92575792478016206</v>
      </c>
      <c r="V35">
        <v>0.94188165653851608</v>
      </c>
      <c r="W35">
        <v>0.96011573941120998</v>
      </c>
      <c r="X35">
        <v>0.97940327792695603</v>
      </c>
      <c r="Y35">
        <v>1.00176342496807</v>
      </c>
      <c r="Z35">
        <v>1.02543950958657</v>
      </c>
      <c r="AA35">
        <v>1.0521658315959901</v>
      </c>
      <c r="AB35">
        <v>1.08056550693253</v>
      </c>
      <c r="AC35">
        <v>1.1119802983812601</v>
      </c>
      <c r="AD35">
        <v>1.1462483934116601</v>
      </c>
      <c r="AE35">
        <v>1.1839219026983701</v>
      </c>
      <c r="AF35">
        <v>1.2261693522136201</v>
      </c>
      <c r="AG35">
        <v>1.2723573158234101</v>
      </c>
      <c r="AH35">
        <v>1.32354675308704</v>
      </c>
      <c r="AI35">
        <v>1.3807574449875399</v>
      </c>
      <c r="AJ35">
        <v>1.44536259121649</v>
      </c>
      <c r="AK35">
        <v>1.51675998944938</v>
      </c>
      <c r="AL35">
        <v>1.5964251066570201</v>
      </c>
      <c r="AM35">
        <v>1.6911568851621701</v>
      </c>
      <c r="AN35">
        <v>1.79837935135045</v>
      </c>
      <c r="AO35">
        <v>1.92264262219097</v>
      </c>
      <c r="AP35">
        <v>2.0685108239112302</v>
      </c>
      <c r="AQ35">
        <v>2.2379048688183798</v>
      </c>
      <c r="AR35">
        <v>2.44261796328336</v>
      </c>
      <c r="AS35">
        <v>2.6855535815601601</v>
      </c>
    </row>
    <row r="36" spans="1:45" x14ac:dyDescent="0.2">
      <c r="A36">
        <v>0.50053472355484407</v>
      </c>
      <c r="B36">
        <v>0.52603888828313705</v>
      </c>
      <c r="C36">
        <v>0.56421360512071606</v>
      </c>
      <c r="D36">
        <v>0.6110439625420091</v>
      </c>
      <c r="E36">
        <v>0.66335041223711</v>
      </c>
      <c r="F36">
        <v>0.7180664366147671</v>
      </c>
      <c r="G36">
        <v>0.77029811660506209</v>
      </c>
      <c r="H36">
        <v>0.81779576430971901</v>
      </c>
      <c r="I36">
        <v>0.85649230229719109</v>
      </c>
      <c r="J36">
        <v>0.88328329864859911</v>
      </c>
      <c r="K36">
        <v>0.89591852524969107</v>
      </c>
      <c r="L36">
        <v>0.89669316294777301</v>
      </c>
      <c r="M36">
        <v>0.89056943908808506</v>
      </c>
      <c r="N36">
        <v>0.88176047540748603</v>
      </c>
      <c r="O36">
        <v>0.87533343171845712</v>
      </c>
      <c r="P36">
        <v>0.87441361496803705</v>
      </c>
      <c r="Q36">
        <v>0.87742959935185205</v>
      </c>
      <c r="R36">
        <v>0.88497345616740508</v>
      </c>
      <c r="S36">
        <v>0.89438060477837311</v>
      </c>
      <c r="T36">
        <v>0.90628887340367803</v>
      </c>
      <c r="U36">
        <v>0.91989971833381312</v>
      </c>
      <c r="V36">
        <v>0.93643921607106606</v>
      </c>
      <c r="W36">
        <v>0.95512388287133709</v>
      </c>
      <c r="X36">
        <v>0.97559826221758805</v>
      </c>
      <c r="Y36">
        <v>0.99627321112108502</v>
      </c>
      <c r="Z36">
        <v>1.0213023377186901</v>
      </c>
      <c r="AA36">
        <v>1.0479152714363</v>
      </c>
      <c r="AB36">
        <v>1.07656509711528</v>
      </c>
      <c r="AC36">
        <v>1.1082610756573901</v>
      </c>
      <c r="AD36">
        <v>1.1427098883390201</v>
      </c>
      <c r="AE36">
        <v>1.1805867581349201</v>
      </c>
      <c r="AF36">
        <v>1.22295709317974</v>
      </c>
      <c r="AG36">
        <v>1.2693372704619601</v>
      </c>
      <c r="AH36">
        <v>1.3206787406420399</v>
      </c>
      <c r="AI36">
        <v>1.37803577310374</v>
      </c>
      <c r="AJ36">
        <v>1.44273237811121</v>
      </c>
      <c r="AK36">
        <v>1.51425208026705</v>
      </c>
      <c r="AL36">
        <v>1.5940103610537402</v>
      </c>
      <c r="AM36">
        <v>1.68883781254233</v>
      </c>
      <c r="AN36">
        <v>1.79613527841082</v>
      </c>
      <c r="AO36">
        <v>1.92042104228929</v>
      </c>
      <c r="AP36">
        <v>2.0663728615098602</v>
      </c>
      <c r="AQ36">
        <v>2.2357677651331702</v>
      </c>
      <c r="AR36">
        <v>2.4405660167452901</v>
      </c>
      <c r="AS36">
        <v>2.6835264082913199</v>
      </c>
    </row>
    <row r="37" spans="1:45" x14ac:dyDescent="0.2">
      <c r="A37">
        <v>0.48583852177556602</v>
      </c>
      <c r="B37">
        <v>0.51091148112041107</v>
      </c>
      <c r="C37">
        <v>0.54802075296477903</v>
      </c>
      <c r="D37">
        <v>0.59406109030839904</v>
      </c>
      <c r="E37">
        <v>0.64567956389313708</v>
      </c>
      <c r="F37">
        <v>0.699973118150787</v>
      </c>
      <c r="G37">
        <v>0.75216343189610402</v>
      </c>
      <c r="H37">
        <v>0.80005866818617211</v>
      </c>
      <c r="I37">
        <v>0.83995640066691202</v>
      </c>
      <c r="J37">
        <v>0.86880726086421001</v>
      </c>
      <c r="K37">
        <v>0.8838035895535381</v>
      </c>
      <c r="L37">
        <v>0.88646906966361505</v>
      </c>
      <c r="M37">
        <v>0.88203758840762703</v>
      </c>
      <c r="N37">
        <v>0.87450942383724506</v>
      </c>
      <c r="O37">
        <v>0.86853788475688509</v>
      </c>
      <c r="P37">
        <v>0.86727198789012705</v>
      </c>
      <c r="Q37">
        <v>0.87054958375849711</v>
      </c>
      <c r="R37">
        <v>0.87844695075039603</v>
      </c>
      <c r="S37">
        <v>0.88801057243670511</v>
      </c>
      <c r="T37">
        <v>0.90006524592757209</v>
      </c>
      <c r="U37">
        <v>0.91410311042911108</v>
      </c>
      <c r="V37">
        <v>0.93090707691209906</v>
      </c>
      <c r="W37">
        <v>0.94986750554822108</v>
      </c>
      <c r="X37">
        <v>0.97063439806489504</v>
      </c>
      <c r="Y37">
        <v>0.99262807594818203</v>
      </c>
      <c r="Z37">
        <v>1.0161519920267701</v>
      </c>
      <c r="AA37">
        <v>1.04380075573023</v>
      </c>
      <c r="AB37">
        <v>1.07265625529787</v>
      </c>
      <c r="AC37">
        <v>1.1044843879177799</v>
      </c>
      <c r="AD37">
        <v>1.13913098508695</v>
      </c>
      <c r="AE37">
        <v>1.1771415563779799</v>
      </c>
      <c r="AF37">
        <v>1.21973422320628</v>
      </c>
      <c r="AG37">
        <v>1.2662204165764099</v>
      </c>
      <c r="AH37">
        <v>1.3177306837554701</v>
      </c>
      <c r="AI37">
        <v>1.37523039134213</v>
      </c>
      <c r="AJ37">
        <v>1.44005932604486</v>
      </c>
      <c r="AK37">
        <v>1.5116770621179501</v>
      </c>
      <c r="AL37">
        <v>1.5915463288398999</v>
      </c>
      <c r="AM37">
        <v>1.6864097478351701</v>
      </c>
      <c r="AN37">
        <v>1.7938012527846698</v>
      </c>
      <c r="AO37">
        <v>1.91812850787931</v>
      </c>
      <c r="AP37">
        <v>2.0641066168903901</v>
      </c>
      <c r="AQ37">
        <v>2.2335504937016499</v>
      </c>
      <c r="AR37">
        <v>2.4383060973275898</v>
      </c>
      <c r="AS37">
        <v>2.6813257978583298</v>
      </c>
    </row>
    <row r="38" spans="1:45" x14ac:dyDescent="0.2">
      <c r="A38">
        <v>0.47200618751464601</v>
      </c>
      <c r="B38">
        <v>0.49621148978145702</v>
      </c>
      <c r="C38">
        <v>0.53274893680187108</v>
      </c>
      <c r="D38">
        <v>0.57796420212995303</v>
      </c>
      <c r="E38">
        <v>0.62884657730152804</v>
      </c>
      <c r="F38">
        <v>0.68248915300662805</v>
      </c>
      <c r="G38">
        <v>0.73494848793603107</v>
      </c>
      <c r="H38">
        <v>0.78300425694806208</v>
      </c>
      <c r="I38">
        <v>0.8241447194102911</v>
      </c>
      <c r="J38">
        <v>0.85455095898344302</v>
      </c>
      <c r="K38">
        <v>0.87190956684269205</v>
      </c>
      <c r="L38">
        <v>0.87643632820907502</v>
      </c>
      <c r="M38">
        <v>0.87356316062160211</v>
      </c>
      <c r="N38">
        <v>0.86724478064533905</v>
      </c>
      <c r="O38">
        <v>0.86153969066154101</v>
      </c>
      <c r="P38">
        <v>0.86024794966361406</v>
      </c>
      <c r="Q38">
        <v>0.86390476090338997</v>
      </c>
      <c r="R38">
        <v>0.87143804657827506</v>
      </c>
      <c r="S38">
        <v>0.88177219871725998</v>
      </c>
      <c r="T38">
        <v>0.89399335436028604</v>
      </c>
      <c r="U38">
        <v>0.90826661289339705</v>
      </c>
      <c r="V38">
        <v>0.92528115703016711</v>
      </c>
      <c r="W38">
        <v>0.94440701536027005</v>
      </c>
      <c r="X38">
        <v>0.96548984794052306</v>
      </c>
      <c r="Y38">
        <v>0.98767644920074704</v>
      </c>
      <c r="Z38">
        <v>1.01229899347162</v>
      </c>
      <c r="AA38">
        <v>1.03910082344034</v>
      </c>
      <c r="AB38">
        <v>1.0685687897537599</v>
      </c>
      <c r="AC38">
        <v>1.1006517250766501</v>
      </c>
      <c r="AD38">
        <v>1.13547895261297</v>
      </c>
      <c r="AE38">
        <v>1.1736998318191201</v>
      </c>
      <c r="AF38">
        <v>1.21644218609008</v>
      </c>
      <c r="AG38">
        <v>1.26309641803995</v>
      </c>
      <c r="AH38">
        <v>1.31476620182096</v>
      </c>
      <c r="AI38">
        <v>1.3723765936355501</v>
      </c>
      <c r="AJ38">
        <v>1.4372566778593401</v>
      </c>
      <c r="AK38">
        <v>1.5090396244244699</v>
      </c>
      <c r="AL38">
        <v>1.58900221053268</v>
      </c>
      <c r="AM38">
        <v>1.6839403093781</v>
      </c>
      <c r="AN38">
        <v>1.79144533553131</v>
      </c>
      <c r="AO38">
        <v>1.9157816271758401</v>
      </c>
      <c r="AP38">
        <v>2.0618629425507602</v>
      </c>
      <c r="AQ38">
        <v>2.2313192498871799</v>
      </c>
      <c r="AR38">
        <v>2.4361036488182699</v>
      </c>
      <c r="AS38">
        <v>2.6791543497649601</v>
      </c>
    </row>
    <row r="39" spans="1:45" x14ac:dyDescent="0.2">
      <c r="A39">
        <v>0.45895307898102505</v>
      </c>
      <c r="B39">
        <v>0.48250820515881998</v>
      </c>
      <c r="C39">
        <v>0.51818354231028996</v>
      </c>
      <c r="D39">
        <v>0.56252884919218504</v>
      </c>
      <c r="E39">
        <v>0.6127502371077691</v>
      </c>
      <c r="F39">
        <v>0.66604359377363209</v>
      </c>
      <c r="G39">
        <v>0.7181579827362391</v>
      </c>
      <c r="H39">
        <v>0.76666644145922003</v>
      </c>
      <c r="I39">
        <v>0.80878684306576509</v>
      </c>
      <c r="J39">
        <v>0.84075069018877902</v>
      </c>
      <c r="K39">
        <v>0.86016022343769005</v>
      </c>
      <c r="L39">
        <v>0.86664679109926201</v>
      </c>
      <c r="M39">
        <v>0.86526978682884403</v>
      </c>
      <c r="N39">
        <v>0.85996658639328905</v>
      </c>
      <c r="O39">
        <v>0.85472680267844903</v>
      </c>
      <c r="P39">
        <v>0.85354652083203908</v>
      </c>
      <c r="Q39">
        <v>0.85744843780042002</v>
      </c>
      <c r="R39">
        <v>0.86463889623362111</v>
      </c>
      <c r="S39">
        <v>0.87543879236490807</v>
      </c>
      <c r="T39">
        <v>0.88794009462589307</v>
      </c>
      <c r="U39">
        <v>0.90241079008170511</v>
      </c>
      <c r="V39">
        <v>0.91961362383406409</v>
      </c>
      <c r="W39">
        <v>0.93883579406575712</v>
      </c>
      <c r="X39">
        <v>0.96023917104482803</v>
      </c>
      <c r="Y39">
        <v>0.98280974740538407</v>
      </c>
      <c r="Z39">
        <v>1.0075751129682</v>
      </c>
      <c r="AA39">
        <v>1.0353353926436699</v>
      </c>
      <c r="AB39">
        <v>1.06412169434704</v>
      </c>
      <c r="AC39">
        <v>1.0966348602053699</v>
      </c>
      <c r="AD39">
        <v>1.1317195452661599</v>
      </c>
      <c r="AE39">
        <v>1.1701710519172601</v>
      </c>
      <c r="AF39">
        <v>1.2130810205601099</v>
      </c>
      <c r="AG39">
        <v>1.2598885159397999</v>
      </c>
      <c r="AH39">
        <v>1.31165132643361</v>
      </c>
      <c r="AI39">
        <v>1.36938549252835</v>
      </c>
      <c r="AJ39">
        <v>1.4343916095332401</v>
      </c>
      <c r="AK39">
        <v>1.50631603253497</v>
      </c>
      <c r="AL39">
        <v>1.5863355938308898</v>
      </c>
      <c r="AM39">
        <v>1.6813831043368301</v>
      </c>
      <c r="AN39">
        <v>1.7889446377579601</v>
      </c>
      <c r="AO39">
        <v>1.9133402557624999</v>
      </c>
      <c r="AP39">
        <v>2.0595227898606598</v>
      </c>
      <c r="AQ39">
        <v>2.2290005781828501</v>
      </c>
      <c r="AR39">
        <v>2.4337256078687601</v>
      </c>
      <c r="AS39">
        <v>2.6767991108871301</v>
      </c>
    </row>
    <row r="40" spans="1:45" x14ac:dyDescent="0.2">
      <c r="A40">
        <v>0.44650058819622801</v>
      </c>
      <c r="B40">
        <v>0.46956753992003702</v>
      </c>
      <c r="C40">
        <v>0.50442059623087598</v>
      </c>
      <c r="D40">
        <v>0.547991194799895</v>
      </c>
      <c r="E40">
        <v>0.59745812647984509</v>
      </c>
      <c r="F40">
        <v>0.65022121046206405</v>
      </c>
      <c r="G40">
        <v>0.70228996641239105</v>
      </c>
      <c r="H40">
        <v>0.75118534421079208</v>
      </c>
      <c r="I40">
        <v>0.79408561391683508</v>
      </c>
      <c r="J40">
        <v>0.82717194573283703</v>
      </c>
      <c r="K40">
        <v>0.84853455343599204</v>
      </c>
      <c r="L40">
        <v>0.85688575622770302</v>
      </c>
      <c r="M40">
        <v>0.85715810768912104</v>
      </c>
      <c r="N40">
        <v>0.85285260030183607</v>
      </c>
      <c r="O40">
        <v>0.84801861815629209</v>
      </c>
      <c r="P40">
        <v>0.8469923794710621</v>
      </c>
      <c r="Q40">
        <v>0.8511016123806141</v>
      </c>
      <c r="R40">
        <v>0.85810872614951106</v>
      </c>
      <c r="S40">
        <v>0.86882958882276407</v>
      </c>
      <c r="T40">
        <v>0.88191527142070403</v>
      </c>
      <c r="U40">
        <v>0.89658910132317804</v>
      </c>
      <c r="V40">
        <v>0.91364851566707206</v>
      </c>
      <c r="W40">
        <v>0.9331426128933531</v>
      </c>
      <c r="X40">
        <v>0.95487843573380904</v>
      </c>
      <c r="Y40">
        <v>0.97778749150842603</v>
      </c>
      <c r="Z40">
        <v>1.0032823917189</v>
      </c>
      <c r="AA40">
        <v>1.0308434199516801</v>
      </c>
      <c r="AB40">
        <v>1.0604562742108801</v>
      </c>
      <c r="AC40">
        <v>1.09262792056499</v>
      </c>
      <c r="AD40">
        <v>1.1279370957331101</v>
      </c>
      <c r="AE40">
        <v>1.1665172285008101</v>
      </c>
      <c r="AF40">
        <v>1.2095947090239401</v>
      </c>
      <c r="AG40">
        <v>1.2565803926283901</v>
      </c>
      <c r="AH40">
        <v>1.3085408268244101</v>
      </c>
      <c r="AI40">
        <v>1.3663674723852899</v>
      </c>
      <c r="AJ40">
        <v>1.4315517490229901</v>
      </c>
      <c r="AK40">
        <v>1.50358288259414</v>
      </c>
      <c r="AL40">
        <v>1.58367055916611</v>
      </c>
      <c r="AM40">
        <v>1.67883405422909</v>
      </c>
      <c r="AN40">
        <v>1.7863990824999401</v>
      </c>
      <c r="AO40">
        <v>1.91090392562975</v>
      </c>
      <c r="AP40">
        <v>2.05708483077861</v>
      </c>
      <c r="AQ40">
        <v>2.22662518153613</v>
      </c>
      <c r="AR40">
        <v>2.43138131671147</v>
      </c>
      <c r="AS40">
        <v>2.6744402838203101</v>
      </c>
    </row>
    <row r="41" spans="1:45" x14ac:dyDescent="0.2">
      <c r="A41">
        <v>0.43462166972661403</v>
      </c>
      <c r="B41">
        <v>0.45731614342393406</v>
      </c>
      <c r="C41">
        <v>0.49133077835169803</v>
      </c>
      <c r="D41">
        <v>0.5341250742807131</v>
      </c>
      <c r="E41">
        <v>0.58287534322020607</v>
      </c>
      <c r="F41">
        <v>0.635125077745333</v>
      </c>
      <c r="G41">
        <v>0.68717976585793106</v>
      </c>
      <c r="H41">
        <v>0.73616847712467304</v>
      </c>
      <c r="I41">
        <v>0.77975252782783511</v>
      </c>
      <c r="J41">
        <v>0.81408051463141906</v>
      </c>
      <c r="K41">
        <v>0.83690300105740112</v>
      </c>
      <c r="L41">
        <v>0.84727436768864606</v>
      </c>
      <c r="M41">
        <v>0.84913471966155307</v>
      </c>
      <c r="N41">
        <v>0.84589746394408005</v>
      </c>
      <c r="O41">
        <v>0.84155893647761804</v>
      </c>
      <c r="P41">
        <v>0.84064226100524997</v>
      </c>
      <c r="Q41">
        <v>0.84481746306204308</v>
      </c>
      <c r="R41">
        <v>0.85167071822747509</v>
      </c>
      <c r="S41">
        <v>0.86232745449861903</v>
      </c>
      <c r="T41">
        <v>0.87561267821364996</v>
      </c>
      <c r="U41">
        <v>0.89062144260806309</v>
      </c>
      <c r="V41">
        <v>0.90756657081267711</v>
      </c>
      <c r="W41">
        <v>0.92737578444910007</v>
      </c>
      <c r="X41">
        <v>0.94940876523638407</v>
      </c>
      <c r="Y41">
        <v>0.97275381020180107</v>
      </c>
      <c r="Z41">
        <v>0.99927805217064802</v>
      </c>
      <c r="AA41">
        <v>1.0273896418650601</v>
      </c>
      <c r="AB41">
        <v>1.0561518144145501</v>
      </c>
      <c r="AC41">
        <v>1.0890591758124599</v>
      </c>
      <c r="AD41">
        <v>1.12421636090751</v>
      </c>
      <c r="AE41">
        <v>1.1629063201932499</v>
      </c>
      <c r="AF41">
        <v>1.20613238725588</v>
      </c>
      <c r="AG41">
        <v>1.2532439735626499</v>
      </c>
      <c r="AH41">
        <v>1.3053229984390999</v>
      </c>
      <c r="AI41">
        <v>1.3633160154662201</v>
      </c>
      <c r="AJ41">
        <v>1.4286124812636201</v>
      </c>
      <c r="AK41">
        <v>1.5006913644734801</v>
      </c>
      <c r="AL41">
        <v>1.58088699472687</v>
      </c>
      <c r="AM41">
        <v>1.6761334190099699</v>
      </c>
      <c r="AN41">
        <v>1.7838031595405401</v>
      </c>
      <c r="AO41">
        <v>1.9083298914454598</v>
      </c>
      <c r="AP41">
        <v>2.05455585325093</v>
      </c>
      <c r="AQ41">
        <v>2.2241368551613401</v>
      </c>
      <c r="AR41">
        <v>2.42892874845692</v>
      </c>
      <c r="AS41">
        <v>2.6719322386744802</v>
      </c>
    </row>
    <row r="42" spans="1:45" x14ac:dyDescent="0.2">
      <c r="A42">
        <v>0.42365633806562203</v>
      </c>
      <c r="B42">
        <v>0.44561852095304805</v>
      </c>
      <c r="C42">
        <v>0.47903161843627406</v>
      </c>
      <c r="D42">
        <v>0.52097137035344809</v>
      </c>
      <c r="E42">
        <v>0.56883489386324204</v>
      </c>
      <c r="F42">
        <v>0.62083180028611995</v>
      </c>
      <c r="G42">
        <v>0.67230918212622703</v>
      </c>
      <c r="H42">
        <v>0.72116394377868509</v>
      </c>
      <c r="I42">
        <v>0.76541716862278908</v>
      </c>
      <c r="J42">
        <v>0.8014942277336341</v>
      </c>
      <c r="K42">
        <v>0.8254832841653621</v>
      </c>
      <c r="L42">
        <v>0.83786674493799806</v>
      </c>
      <c r="M42">
        <v>0.84130723378613204</v>
      </c>
      <c r="N42">
        <v>0.83906737222476802</v>
      </c>
      <c r="O42">
        <v>0.8352754130181681</v>
      </c>
      <c r="P42">
        <v>0.83441070965279107</v>
      </c>
      <c r="Q42">
        <v>0.83855230695846406</v>
      </c>
      <c r="R42">
        <v>0.84541011740792704</v>
      </c>
      <c r="S42">
        <v>0.85602682532515406</v>
      </c>
      <c r="T42">
        <v>0.86935418720055302</v>
      </c>
      <c r="U42">
        <v>0.88450402439907705</v>
      </c>
      <c r="V42">
        <v>0.90155312703948998</v>
      </c>
      <c r="W42">
        <v>0.92159864245464207</v>
      </c>
      <c r="X42">
        <v>0.94384621054489803</v>
      </c>
      <c r="Y42">
        <v>0.96756864307968604</v>
      </c>
      <c r="Z42">
        <v>0.99406011631089708</v>
      </c>
      <c r="AA42">
        <v>1.02234520076422</v>
      </c>
      <c r="AB42">
        <v>1.0524036107153301</v>
      </c>
      <c r="AC42">
        <v>1.08455461223725</v>
      </c>
      <c r="AD42">
        <v>1.1208436522171299</v>
      </c>
      <c r="AE42">
        <v>1.15939749908416</v>
      </c>
      <c r="AF42">
        <v>1.2025047281143599</v>
      </c>
      <c r="AG42">
        <v>1.2498867748451299</v>
      </c>
      <c r="AH42">
        <v>1.30205017713575</v>
      </c>
      <c r="AI42">
        <v>1.3601901040897499</v>
      </c>
      <c r="AJ42">
        <v>1.4255400307650099</v>
      </c>
      <c r="AK42">
        <v>1.49774822587826</v>
      </c>
      <c r="AL42">
        <v>1.5780860737842799</v>
      </c>
      <c r="AM42">
        <v>1.6734074505488201</v>
      </c>
      <c r="AN42">
        <v>1.7811002443935902</v>
      </c>
      <c r="AO42">
        <v>1.9057442457082301</v>
      </c>
      <c r="AP42">
        <v>2.0519962052487299</v>
      </c>
      <c r="AQ42">
        <v>2.2216159952221899</v>
      </c>
      <c r="AR42">
        <v>2.4264038510807699</v>
      </c>
      <c r="AS42">
        <v>2.6694175398766902</v>
      </c>
    </row>
    <row r="43" spans="1:45" x14ac:dyDescent="0.2">
      <c r="A43">
        <v>0.41299430593544401</v>
      </c>
      <c r="B43">
        <v>0.43444137187244303</v>
      </c>
      <c r="C43">
        <v>0.46715710168349001</v>
      </c>
      <c r="D43">
        <v>0.50843262683766599</v>
      </c>
      <c r="E43">
        <v>0.55574747966809701</v>
      </c>
      <c r="F43">
        <v>0.6066359335396021</v>
      </c>
      <c r="G43">
        <v>0.65814137038304998</v>
      </c>
      <c r="H43">
        <v>0.70729465685202708</v>
      </c>
      <c r="I43">
        <v>0.75148986729576805</v>
      </c>
      <c r="J43">
        <v>0.78872964708024307</v>
      </c>
      <c r="K43">
        <v>0.81431919626969407</v>
      </c>
      <c r="L43">
        <v>0.8287370431473281</v>
      </c>
      <c r="M43">
        <v>0.83363172196250002</v>
      </c>
      <c r="N43">
        <v>0.83237613585513004</v>
      </c>
      <c r="O43">
        <v>0.82914487076081811</v>
      </c>
      <c r="P43">
        <v>0.82830974955587711</v>
      </c>
      <c r="Q43">
        <v>0.83247550600133802</v>
      </c>
      <c r="R43">
        <v>0.83925273152383995</v>
      </c>
      <c r="S43">
        <v>0.84988557067780601</v>
      </c>
      <c r="T43">
        <v>0.86324612949351409</v>
      </c>
      <c r="U43">
        <v>0.87848876033070311</v>
      </c>
      <c r="V43">
        <v>0.89562067694538805</v>
      </c>
      <c r="W43">
        <v>0.91581116284415809</v>
      </c>
      <c r="X43">
        <v>0.93821629808139106</v>
      </c>
      <c r="Y43">
        <v>0.96231432734079203</v>
      </c>
      <c r="Z43">
        <v>0.98879246258974995</v>
      </c>
      <c r="AA43">
        <v>1.01741464313746</v>
      </c>
      <c r="AB43">
        <v>1.04763620988734</v>
      </c>
      <c r="AC43">
        <v>1.0808397212412699</v>
      </c>
      <c r="AD43">
        <v>1.1156684351992501</v>
      </c>
      <c r="AE43">
        <v>1.1554340098304701</v>
      </c>
      <c r="AF43">
        <v>1.19892816334269</v>
      </c>
      <c r="AG43">
        <v>1.2463839318007</v>
      </c>
      <c r="AH43">
        <v>1.2987291773951801</v>
      </c>
      <c r="AI43">
        <v>1.3569752210756501</v>
      </c>
      <c r="AJ43">
        <v>1.4224582640030701</v>
      </c>
      <c r="AK43">
        <v>1.49476249892649</v>
      </c>
      <c r="AL43">
        <v>1.5751850830682499</v>
      </c>
      <c r="AM43">
        <v>1.6705983036849799</v>
      </c>
      <c r="AN43">
        <v>1.77835179363608</v>
      </c>
      <c r="AO43">
        <v>1.90309265521757</v>
      </c>
      <c r="AP43">
        <v>2.0493133214089601</v>
      </c>
      <c r="AQ43">
        <v>2.2190362055481798</v>
      </c>
      <c r="AR43">
        <v>2.4237997390738601</v>
      </c>
      <c r="AS43">
        <v>2.6668115127646401</v>
      </c>
    </row>
    <row r="44" spans="1:45" x14ac:dyDescent="0.2">
      <c r="A44">
        <v>0.40305002320480504</v>
      </c>
      <c r="B44">
        <v>0.42411348560202</v>
      </c>
      <c r="C44">
        <v>0.45594603428103503</v>
      </c>
      <c r="D44">
        <v>0.49652881441275998</v>
      </c>
      <c r="E44">
        <v>0.54307360356616208</v>
      </c>
      <c r="F44">
        <v>0.593652767987497</v>
      </c>
      <c r="G44">
        <v>0.64500980965132104</v>
      </c>
      <c r="H44">
        <v>0.69386201967651906</v>
      </c>
      <c r="I44">
        <v>0.73872433042324503</v>
      </c>
      <c r="J44">
        <v>0.77603788921659711</v>
      </c>
      <c r="K44">
        <v>0.80381362953875701</v>
      </c>
      <c r="L44">
        <v>0.81974865055499901</v>
      </c>
      <c r="M44">
        <v>0.82574836226133308</v>
      </c>
      <c r="N44">
        <v>0.82580059587258003</v>
      </c>
      <c r="O44">
        <v>0.82323370679947405</v>
      </c>
      <c r="P44">
        <v>0.82235902762561908</v>
      </c>
      <c r="Q44">
        <v>0.82646864246554408</v>
      </c>
      <c r="R44">
        <v>0.83321466440243996</v>
      </c>
      <c r="S44">
        <v>0.84380683131963907</v>
      </c>
      <c r="T44">
        <v>0.85723428609504804</v>
      </c>
      <c r="U44">
        <v>0.87261198946107998</v>
      </c>
      <c r="V44">
        <v>0.88975900783406903</v>
      </c>
      <c r="W44">
        <v>0.90998632768445709</v>
      </c>
      <c r="X44">
        <v>0.93253273486150612</v>
      </c>
      <c r="Y44">
        <v>0.95708402856076813</v>
      </c>
      <c r="Z44">
        <v>0.98345705524182203</v>
      </c>
      <c r="AA44">
        <v>1.0123630187108199</v>
      </c>
      <c r="AB44">
        <v>1.04303335211552</v>
      </c>
      <c r="AC44">
        <v>1.0763786373089299</v>
      </c>
      <c r="AD44">
        <v>1.1124168772805001</v>
      </c>
      <c r="AE44">
        <v>1.1511815490161901</v>
      </c>
      <c r="AF44">
        <v>1.19500706009863</v>
      </c>
      <c r="AG44">
        <v>1.24264355826657</v>
      </c>
      <c r="AH44">
        <v>1.29530488126175</v>
      </c>
      <c r="AI44">
        <v>1.35368351781607</v>
      </c>
      <c r="AJ44">
        <v>1.41933872729168</v>
      </c>
      <c r="AK44">
        <v>1.4917301063469199</v>
      </c>
      <c r="AL44">
        <v>1.57223254154194</v>
      </c>
      <c r="AM44">
        <v>1.6676906000235601</v>
      </c>
      <c r="AN44">
        <v>1.7755916788953101</v>
      </c>
      <c r="AO44">
        <v>1.9003073233791801</v>
      </c>
      <c r="AP44">
        <v>2.0466008838035998</v>
      </c>
      <c r="AQ44">
        <v>2.2160520223222502</v>
      </c>
      <c r="AR44">
        <v>2.4211540606537199</v>
      </c>
      <c r="AS44">
        <v>2.6641303186318002</v>
      </c>
    </row>
    <row r="45" spans="1:45" x14ac:dyDescent="0.2">
      <c r="A45">
        <v>0.39350251517357204</v>
      </c>
      <c r="B45">
        <v>0.41393620287492106</v>
      </c>
      <c r="C45">
        <v>0.44528328994493305</v>
      </c>
      <c r="D45">
        <v>0.48516989076656103</v>
      </c>
      <c r="E45">
        <v>0.53095861740300199</v>
      </c>
      <c r="F45">
        <v>0.58067362347201601</v>
      </c>
      <c r="G45">
        <v>0.63155038066466607</v>
      </c>
      <c r="H45">
        <v>0.68035260083015803</v>
      </c>
      <c r="I45">
        <v>0.72595222791620606</v>
      </c>
      <c r="J45">
        <v>0.76401026551339701</v>
      </c>
      <c r="K45">
        <v>0.79344749437461704</v>
      </c>
      <c r="L45">
        <v>0.81027434846611301</v>
      </c>
      <c r="M45">
        <v>0.81779207718123004</v>
      </c>
      <c r="N45">
        <v>0.81893761995564107</v>
      </c>
      <c r="O45">
        <v>0.81749298314632401</v>
      </c>
      <c r="P45">
        <v>0.81656065440803505</v>
      </c>
      <c r="Q45">
        <v>0.82050814336234601</v>
      </c>
      <c r="R45">
        <v>0.82722323333285508</v>
      </c>
      <c r="S45">
        <v>0.83787707422173707</v>
      </c>
      <c r="T45">
        <v>0.85138207354242712</v>
      </c>
      <c r="U45">
        <v>0.86685574897807105</v>
      </c>
      <c r="V45">
        <v>0.8840139197662521</v>
      </c>
      <c r="W45">
        <v>0.90417372459118306</v>
      </c>
      <c r="X45">
        <v>0.92678156281712609</v>
      </c>
      <c r="Y45">
        <v>0.95186284576843205</v>
      </c>
      <c r="Z45">
        <v>0.97805729963888</v>
      </c>
      <c r="AA45">
        <v>1.0073759784828</v>
      </c>
      <c r="AB45">
        <v>1.03903577824375</v>
      </c>
      <c r="AC45">
        <v>1.07298708142032</v>
      </c>
      <c r="AD45">
        <v>1.10827519889772</v>
      </c>
      <c r="AE45">
        <v>1.1479708557752</v>
      </c>
      <c r="AF45">
        <v>1.1913446352389099</v>
      </c>
      <c r="AG45">
        <v>1.23906767514197</v>
      </c>
      <c r="AH45">
        <v>1.2917734711167099</v>
      </c>
      <c r="AI45">
        <v>1.3504291558880501</v>
      </c>
      <c r="AJ45">
        <v>1.41617030827295</v>
      </c>
      <c r="AK45">
        <v>1.4886097169177299</v>
      </c>
      <c r="AL45">
        <v>1.56916965222702</v>
      </c>
      <c r="AM45">
        <v>1.66473443586894</v>
      </c>
      <c r="AN45">
        <v>1.7726967661142901</v>
      </c>
      <c r="AO45">
        <v>1.89745795094527</v>
      </c>
      <c r="AP45">
        <v>2.04385807409651</v>
      </c>
      <c r="AQ45">
        <v>2.2133504339546102</v>
      </c>
      <c r="AR45">
        <v>2.4182277825625</v>
      </c>
      <c r="AS45">
        <v>2.66138332583439</v>
      </c>
    </row>
  </sheetData>
  <sheetProtection sheet="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S45"/>
  <sheetViews>
    <sheetView workbookViewId="0">
      <selection activeCell="J62" sqref="J62"/>
    </sheetView>
  </sheetViews>
  <sheetFormatPr defaultColWidth="8.7109375" defaultRowHeight="12.75" x14ac:dyDescent="0.2"/>
  <sheetData>
    <row r="1" spans="1:45" x14ac:dyDescent="0.2">
      <c r="A1">
        <v>1.6053163676309299</v>
      </c>
      <c r="B1">
        <v>1.63706103330495</v>
      </c>
      <c r="C1">
        <v>1.6628348818684</v>
      </c>
      <c r="D1">
        <v>1.69219268545089</v>
      </c>
      <c r="E1">
        <v>1.71310687643017</v>
      </c>
      <c r="F1">
        <v>1.7294875372729401</v>
      </c>
      <c r="G1">
        <v>1.71688519541963</v>
      </c>
      <c r="H1">
        <v>1.68712021086125</v>
      </c>
      <c r="I1">
        <v>1.6242529051880901</v>
      </c>
      <c r="J1">
        <v>1.5519237022132999</v>
      </c>
      <c r="K1">
        <v>1.46851038816206</v>
      </c>
      <c r="L1">
        <v>1.38768842384389</v>
      </c>
      <c r="M1">
        <v>1.30722641611004</v>
      </c>
      <c r="N1">
        <v>1.2298478165547999</v>
      </c>
      <c r="O1">
        <v>1.15960771574141</v>
      </c>
      <c r="P1">
        <v>1.1008527245842801</v>
      </c>
      <c r="Q1">
        <v>1.04996750884197</v>
      </c>
      <c r="R1">
        <v>1.00985898226632</v>
      </c>
      <c r="S1">
        <v>0.97438387148398709</v>
      </c>
      <c r="T1">
        <v>0.9476816256815721</v>
      </c>
      <c r="U1">
        <v>0.93016950741052207</v>
      </c>
      <c r="V1">
        <v>0.92029204473287995</v>
      </c>
      <c r="W1">
        <v>0.9167774258462611</v>
      </c>
      <c r="X1">
        <v>0.91680809663480112</v>
      </c>
      <c r="Y1">
        <v>0.92012062799321204</v>
      </c>
      <c r="Z1">
        <v>0.92652933412539706</v>
      </c>
      <c r="AA1">
        <v>0.93586472212401906</v>
      </c>
      <c r="AB1">
        <v>0.94854962844775803</v>
      </c>
      <c r="AC1">
        <v>0.96410593795411303</v>
      </c>
      <c r="AD1">
        <v>0.98268469343148812</v>
      </c>
      <c r="AE1">
        <v>1.0050315543527599</v>
      </c>
      <c r="AF1">
        <v>1.0291788648473399</v>
      </c>
      <c r="AG1">
        <v>1.05983682546321</v>
      </c>
      <c r="AH1">
        <v>1.0927852225553301</v>
      </c>
      <c r="AI1">
        <v>1.13129684734174</v>
      </c>
      <c r="AJ1">
        <v>1.17543140545156</v>
      </c>
      <c r="AK1">
        <v>1.2264644787319701</v>
      </c>
      <c r="AL1">
        <v>1.2816826522660101</v>
      </c>
      <c r="AM1">
        <v>1.3469418924338301</v>
      </c>
      <c r="AN1">
        <v>1.42667549823863</v>
      </c>
      <c r="AO1">
        <v>1.5161111249034001</v>
      </c>
      <c r="AP1">
        <v>1.6188067989707799</v>
      </c>
      <c r="AQ1">
        <v>1.74287616153269</v>
      </c>
      <c r="AR1">
        <v>1.8951765281355599</v>
      </c>
      <c r="AS1">
        <v>2.0749515034450399</v>
      </c>
    </row>
    <row r="2" spans="1:45" x14ac:dyDescent="0.2">
      <c r="A2">
        <v>1.58648637315237</v>
      </c>
      <c r="B2">
        <v>1.61164358525523</v>
      </c>
      <c r="C2">
        <v>1.63662391749184</v>
      </c>
      <c r="D2">
        <v>1.6705490917086601</v>
      </c>
      <c r="E2">
        <v>1.6963255239094499</v>
      </c>
      <c r="F2">
        <v>1.71603105824866</v>
      </c>
      <c r="G2">
        <v>1.7066895711613301</v>
      </c>
      <c r="H2">
        <v>1.67892021733768</v>
      </c>
      <c r="I2">
        <v>1.61758840675874</v>
      </c>
      <c r="J2">
        <v>1.5466879188109899</v>
      </c>
      <c r="K2">
        <v>1.46453363132188</v>
      </c>
      <c r="L2">
        <v>1.3841376637826099</v>
      </c>
      <c r="M2">
        <v>1.3044557508646899</v>
      </c>
      <c r="N2">
        <v>1.22771027383292</v>
      </c>
      <c r="O2">
        <v>1.15800148195191</v>
      </c>
      <c r="P2">
        <v>1.0995095147063001</v>
      </c>
      <c r="Q2">
        <v>1.04900690239987</v>
      </c>
      <c r="R2">
        <v>1.0091166646859899</v>
      </c>
      <c r="S2">
        <v>0.97366859517487603</v>
      </c>
      <c r="T2">
        <v>0.94717498925159105</v>
      </c>
      <c r="U2">
        <v>0.92974545140110998</v>
      </c>
      <c r="V2">
        <v>0.91989540862423003</v>
      </c>
      <c r="W2">
        <v>0.91644886979544204</v>
      </c>
      <c r="X2">
        <v>0.91653688580268111</v>
      </c>
      <c r="Y2">
        <v>0.91990750842313995</v>
      </c>
      <c r="Z2">
        <v>0.92632342360006303</v>
      </c>
      <c r="AA2">
        <v>0.9357224107135711</v>
      </c>
      <c r="AB2">
        <v>0.94839574431570106</v>
      </c>
      <c r="AC2">
        <v>0.96393596195036813</v>
      </c>
      <c r="AD2">
        <v>0.98257222373010211</v>
      </c>
      <c r="AE2">
        <v>1.0049501028382</v>
      </c>
      <c r="AF2">
        <v>1.02905997406192</v>
      </c>
      <c r="AG2">
        <v>1.0597145262738801</v>
      </c>
      <c r="AH2">
        <v>1.09273170068322</v>
      </c>
      <c r="AI2">
        <v>1.1312194991914799</v>
      </c>
      <c r="AJ2">
        <v>1.1753699876741801</v>
      </c>
      <c r="AK2">
        <v>1.2264080957310399</v>
      </c>
      <c r="AL2">
        <v>1.28161700320809</v>
      </c>
      <c r="AM2">
        <v>1.3468926803714201</v>
      </c>
      <c r="AN2">
        <v>1.4266084325757999</v>
      </c>
      <c r="AO2">
        <v>1.51604507569187</v>
      </c>
      <c r="AP2">
        <v>1.6187434671034899</v>
      </c>
      <c r="AQ2">
        <v>1.74281757830154</v>
      </c>
      <c r="AR2">
        <v>1.89509394365428</v>
      </c>
      <c r="AS2">
        <v>2.0749129209794002</v>
      </c>
    </row>
    <row r="3" spans="1:45" x14ac:dyDescent="0.2">
      <c r="A3">
        <v>1.5415282715096899</v>
      </c>
      <c r="B3">
        <v>1.56235711437404</v>
      </c>
      <c r="C3">
        <v>1.59527379129123</v>
      </c>
      <c r="D3">
        <v>1.6359593631408</v>
      </c>
      <c r="E3">
        <v>1.6686214606182199</v>
      </c>
      <c r="F3">
        <v>1.69389056147467</v>
      </c>
      <c r="G3">
        <v>1.6889437505625799</v>
      </c>
      <c r="H3">
        <v>1.6650740765488199</v>
      </c>
      <c r="I3">
        <v>1.6060263255771101</v>
      </c>
      <c r="J3">
        <v>1.53754933322452</v>
      </c>
      <c r="K3">
        <v>1.4569486905960101</v>
      </c>
      <c r="L3">
        <v>1.3786022356037901</v>
      </c>
      <c r="M3">
        <v>1.30013580773028</v>
      </c>
      <c r="N3">
        <v>1.2239957900418199</v>
      </c>
      <c r="O3">
        <v>1.1548539582077799</v>
      </c>
      <c r="P3">
        <v>1.09725720320395</v>
      </c>
      <c r="Q3">
        <v>1.0472642025544601</v>
      </c>
      <c r="R3">
        <v>1.00746732445424</v>
      </c>
      <c r="S3">
        <v>0.97253088961715606</v>
      </c>
      <c r="T3">
        <v>0.94634614877837508</v>
      </c>
      <c r="U3">
        <v>0.92888621525424908</v>
      </c>
      <c r="V3">
        <v>0.91929214243454804</v>
      </c>
      <c r="W3">
        <v>0.91596240380663208</v>
      </c>
      <c r="X3">
        <v>0.9160879088187861</v>
      </c>
      <c r="Y3">
        <v>0.91958851604877512</v>
      </c>
      <c r="Z3">
        <v>0.92605698627074706</v>
      </c>
      <c r="AA3">
        <v>0.93542926722999509</v>
      </c>
      <c r="AB3">
        <v>0.9481437249126341</v>
      </c>
      <c r="AC3">
        <v>0.96379196298063807</v>
      </c>
      <c r="AD3">
        <v>0.98237491630416707</v>
      </c>
      <c r="AE3">
        <v>1.0047822061431</v>
      </c>
      <c r="AF3">
        <v>1.0289236485908599</v>
      </c>
      <c r="AG3">
        <v>1.0595969442177799</v>
      </c>
      <c r="AH3">
        <v>1.0925633843621301</v>
      </c>
      <c r="AI3">
        <v>1.1310885971959701</v>
      </c>
      <c r="AJ3">
        <v>1.17525811847026</v>
      </c>
      <c r="AK3">
        <v>1.22630901748327</v>
      </c>
      <c r="AL3">
        <v>1.2815236472045499</v>
      </c>
      <c r="AM3">
        <v>1.34682023296516</v>
      </c>
      <c r="AN3">
        <v>1.42654474334554</v>
      </c>
      <c r="AO3">
        <v>1.5159443870870701</v>
      </c>
      <c r="AP3">
        <v>1.6186153323732699</v>
      </c>
      <c r="AQ3">
        <v>1.74274791181968</v>
      </c>
      <c r="AR3">
        <v>1.8949974967599701</v>
      </c>
      <c r="AS3">
        <v>2.0748293681294898</v>
      </c>
    </row>
    <row r="4" spans="1:45" x14ac:dyDescent="0.2">
      <c r="A4">
        <v>1.4719510739182</v>
      </c>
      <c r="B4">
        <v>1.5027264810407202</v>
      </c>
      <c r="C4">
        <v>1.5435641290879101</v>
      </c>
      <c r="D4">
        <v>1.59182792460302</v>
      </c>
      <c r="E4">
        <v>1.6317247946137701</v>
      </c>
      <c r="F4">
        <v>1.6632282374346898</v>
      </c>
      <c r="G4">
        <v>1.6638082321750098</v>
      </c>
      <c r="H4">
        <v>1.6438431095772299</v>
      </c>
      <c r="I4">
        <v>1.58908346182779</v>
      </c>
      <c r="J4">
        <v>1.52375933145475</v>
      </c>
      <c r="K4">
        <v>1.4463158073440199</v>
      </c>
      <c r="L4">
        <v>1.3698602850697101</v>
      </c>
      <c r="M4">
        <v>1.29331911053016</v>
      </c>
      <c r="N4">
        <v>1.2189300057567301</v>
      </c>
      <c r="O4">
        <v>1.15077485619082</v>
      </c>
      <c r="P4">
        <v>1.09383308638924</v>
      </c>
      <c r="Q4">
        <v>1.04454532378746</v>
      </c>
      <c r="R4">
        <v>1.00550993539682</v>
      </c>
      <c r="S4">
        <v>0.97095326845757002</v>
      </c>
      <c r="T4">
        <v>0.94492715182837206</v>
      </c>
      <c r="U4">
        <v>0.9278302503301481</v>
      </c>
      <c r="V4">
        <v>0.91844970936009906</v>
      </c>
      <c r="W4">
        <v>0.91522602637500405</v>
      </c>
      <c r="X4">
        <v>0.91543577740327908</v>
      </c>
      <c r="Y4">
        <v>0.91906500921153711</v>
      </c>
      <c r="Z4">
        <v>0.92560678380596706</v>
      </c>
      <c r="AA4">
        <v>0.93499064674962906</v>
      </c>
      <c r="AB4">
        <v>0.94787136735196997</v>
      </c>
      <c r="AC4">
        <v>0.9634954452890041</v>
      </c>
      <c r="AD4">
        <v>0.98210867107466504</v>
      </c>
      <c r="AE4">
        <v>1.00454664633855</v>
      </c>
      <c r="AF4">
        <v>1.02869186028828</v>
      </c>
      <c r="AG4">
        <v>1.0593722591922501</v>
      </c>
      <c r="AH4">
        <v>1.09239326886666</v>
      </c>
      <c r="AI4">
        <v>1.1309409272161801</v>
      </c>
      <c r="AJ4">
        <v>1.1750875328033701</v>
      </c>
      <c r="AK4">
        <v>1.2262004545651199</v>
      </c>
      <c r="AL4">
        <v>1.2813813657522801</v>
      </c>
      <c r="AM4">
        <v>1.3466415673732501</v>
      </c>
      <c r="AN4">
        <v>1.4264289493315201</v>
      </c>
      <c r="AO4">
        <v>1.5158447303460501</v>
      </c>
      <c r="AP4">
        <v>1.6184950384493701</v>
      </c>
      <c r="AQ4">
        <v>1.7426382699445702</v>
      </c>
      <c r="AR4">
        <v>1.89490667268714</v>
      </c>
      <c r="AS4">
        <v>2.0747056433739899</v>
      </c>
    </row>
    <row r="5" spans="1:45" x14ac:dyDescent="0.2">
      <c r="A5">
        <v>1.3963620109800701</v>
      </c>
      <c r="B5">
        <v>1.43685244988824</v>
      </c>
      <c r="C5">
        <v>1.48174690428969</v>
      </c>
      <c r="D5">
        <v>1.5406347484780198</v>
      </c>
      <c r="E5">
        <v>1.5868189833569399</v>
      </c>
      <c r="F5">
        <v>1.6252372747591002</v>
      </c>
      <c r="G5">
        <v>1.6315774269472199</v>
      </c>
      <c r="H5">
        <v>1.6169603895053601</v>
      </c>
      <c r="I5">
        <v>1.5665795802256599</v>
      </c>
      <c r="J5">
        <v>1.50555189035787</v>
      </c>
      <c r="K5">
        <v>1.43148493429588</v>
      </c>
      <c r="L5">
        <v>1.35825666835022</v>
      </c>
      <c r="M5">
        <v>1.28422634463692</v>
      </c>
      <c r="N5">
        <v>1.21172942215437</v>
      </c>
      <c r="O5">
        <v>1.14517374774984</v>
      </c>
      <c r="P5">
        <v>1.08960994262573</v>
      </c>
      <c r="Q5">
        <v>1.04104990923591</v>
      </c>
      <c r="R5">
        <v>1.0026420612198701</v>
      </c>
      <c r="S5">
        <v>0.9686659704865811</v>
      </c>
      <c r="T5">
        <v>0.94323734620020006</v>
      </c>
      <c r="U5">
        <v>0.92648801820036109</v>
      </c>
      <c r="V5">
        <v>0.91727393640697907</v>
      </c>
      <c r="W5">
        <v>0.91428186593356509</v>
      </c>
      <c r="X5">
        <v>0.91470403957868995</v>
      </c>
      <c r="Y5">
        <v>0.91843316319225998</v>
      </c>
      <c r="Z5">
        <v>0.92499987619403612</v>
      </c>
      <c r="AA5">
        <v>0.9345337067482391</v>
      </c>
      <c r="AB5">
        <v>0.94742369674091709</v>
      </c>
      <c r="AC5">
        <v>0.96307595080911212</v>
      </c>
      <c r="AD5">
        <v>0.98172878426030996</v>
      </c>
      <c r="AE5">
        <v>1.00423008773126</v>
      </c>
      <c r="AF5">
        <v>1.0283934354898401</v>
      </c>
      <c r="AG5">
        <v>1.0591515162585099</v>
      </c>
      <c r="AH5">
        <v>1.09218609626144</v>
      </c>
      <c r="AI5">
        <v>1.13070865931918</v>
      </c>
      <c r="AJ5">
        <v>1.1748870008016099</v>
      </c>
      <c r="AK5">
        <v>1.2259602848612801</v>
      </c>
      <c r="AL5">
        <v>1.28119003248292</v>
      </c>
      <c r="AM5">
        <v>1.3464833196702499</v>
      </c>
      <c r="AN5">
        <v>1.4262565559557701</v>
      </c>
      <c r="AO5">
        <v>1.5156749206869999</v>
      </c>
      <c r="AP5">
        <v>1.61834024887315</v>
      </c>
      <c r="AQ5">
        <v>1.74246516407108</v>
      </c>
      <c r="AR5">
        <v>1.8947380716506399</v>
      </c>
      <c r="AS5">
        <v>2.0745472610426798</v>
      </c>
    </row>
    <row r="6" spans="1:45" x14ac:dyDescent="0.2">
      <c r="A6">
        <v>1.3210790488898601</v>
      </c>
      <c r="B6">
        <v>1.3687034256856201</v>
      </c>
      <c r="C6">
        <v>1.4215677959290101</v>
      </c>
      <c r="D6">
        <v>1.4797651156368499</v>
      </c>
      <c r="E6">
        <v>1.5353434127857399</v>
      </c>
      <c r="F6">
        <v>1.58076214923048</v>
      </c>
      <c r="G6">
        <v>1.59386626912478</v>
      </c>
      <c r="H6">
        <v>1.5851403816901701</v>
      </c>
      <c r="I6">
        <v>1.5401884393120802</v>
      </c>
      <c r="J6">
        <v>1.4838314634294001</v>
      </c>
      <c r="K6">
        <v>1.4137666544269301</v>
      </c>
      <c r="L6">
        <v>1.3439553582975801</v>
      </c>
      <c r="M6">
        <v>1.2726018769445799</v>
      </c>
      <c r="N6">
        <v>1.2023703218031401</v>
      </c>
      <c r="O6">
        <v>1.13793519965915</v>
      </c>
      <c r="P6">
        <v>1.0839912034590999</v>
      </c>
      <c r="Q6">
        <v>1.0368436848385101</v>
      </c>
      <c r="R6">
        <v>0.9992807754379891</v>
      </c>
      <c r="S6">
        <v>0.96600052369337608</v>
      </c>
      <c r="T6">
        <v>0.94101982428135811</v>
      </c>
      <c r="U6">
        <v>0.92467696864518711</v>
      </c>
      <c r="V6">
        <v>0.91587527231631505</v>
      </c>
      <c r="W6">
        <v>0.91317144659061911</v>
      </c>
      <c r="X6">
        <v>0.91366903132135002</v>
      </c>
      <c r="Y6">
        <v>0.91750506263584608</v>
      </c>
      <c r="Z6">
        <v>0.92428690589762608</v>
      </c>
      <c r="AA6">
        <v>0.93393344535330802</v>
      </c>
      <c r="AB6">
        <v>0.94686939231348211</v>
      </c>
      <c r="AC6">
        <v>0.96259083916024002</v>
      </c>
      <c r="AD6">
        <v>0.98137841361441303</v>
      </c>
      <c r="AE6">
        <v>1.0038500668947901</v>
      </c>
      <c r="AF6">
        <v>1.02804564472965</v>
      </c>
      <c r="AG6">
        <v>1.05882248574403</v>
      </c>
      <c r="AH6">
        <v>1.09187409083141</v>
      </c>
      <c r="AI6">
        <v>1.13041250469528</v>
      </c>
      <c r="AJ6">
        <v>1.17468042501029</v>
      </c>
      <c r="AK6">
        <v>1.22572681119913</v>
      </c>
      <c r="AL6">
        <v>1.2809730943772499</v>
      </c>
      <c r="AM6">
        <v>1.34626077834592</v>
      </c>
      <c r="AN6">
        <v>1.42603328569865</v>
      </c>
      <c r="AO6">
        <v>1.51548894309113</v>
      </c>
      <c r="AP6">
        <v>1.6181731261565</v>
      </c>
      <c r="AQ6">
        <v>1.7422705171228499</v>
      </c>
      <c r="AR6">
        <v>1.8945799623228599</v>
      </c>
      <c r="AS6">
        <v>2.07436667648496</v>
      </c>
    </row>
    <row r="7" spans="1:45" x14ac:dyDescent="0.2">
      <c r="A7">
        <v>1.2509023405906601</v>
      </c>
      <c r="B7">
        <v>1.3024641333676901</v>
      </c>
      <c r="C7">
        <v>1.35949685882366</v>
      </c>
      <c r="D7">
        <v>1.4188716020308099</v>
      </c>
      <c r="E7">
        <v>1.4786275857620401</v>
      </c>
      <c r="F7">
        <v>1.53081128837009</v>
      </c>
      <c r="G7">
        <v>1.5514518358643499</v>
      </c>
      <c r="H7">
        <v>1.54928292473528</v>
      </c>
      <c r="I7">
        <v>1.5104327948424499</v>
      </c>
      <c r="J7">
        <v>1.4592330517813901</v>
      </c>
      <c r="K7">
        <v>1.3936999375895001</v>
      </c>
      <c r="L7">
        <v>1.32770483657877</v>
      </c>
      <c r="M7">
        <v>1.2595022410844801</v>
      </c>
      <c r="N7">
        <v>1.1917822669064799</v>
      </c>
      <c r="O7">
        <v>1.1294745972856899</v>
      </c>
      <c r="P7">
        <v>1.0772510850322199</v>
      </c>
      <c r="Q7">
        <v>1.03146383331547</v>
      </c>
      <c r="R7">
        <v>0.99511876041926706</v>
      </c>
      <c r="S7">
        <v>0.96273416851746207</v>
      </c>
      <c r="T7">
        <v>0.93842628170191211</v>
      </c>
      <c r="U7">
        <v>0.92256250764592806</v>
      </c>
      <c r="V7">
        <v>0.91418958677702811</v>
      </c>
      <c r="W7">
        <v>0.91170147956803504</v>
      </c>
      <c r="X7">
        <v>0.91252058176423112</v>
      </c>
      <c r="Y7">
        <v>0.91657161361213202</v>
      </c>
      <c r="Z7">
        <v>0.92343289096881609</v>
      </c>
      <c r="AA7">
        <v>0.93318703077728404</v>
      </c>
      <c r="AB7">
        <v>0.94622680322636998</v>
      </c>
      <c r="AC7">
        <v>0.9620470979323571</v>
      </c>
      <c r="AD7">
        <v>0.98083524867573113</v>
      </c>
      <c r="AE7">
        <v>1.00338755016331</v>
      </c>
      <c r="AF7">
        <v>1.0276454454372601</v>
      </c>
      <c r="AG7">
        <v>1.05844898668887</v>
      </c>
      <c r="AH7">
        <v>1.0915348333741599</v>
      </c>
      <c r="AI7">
        <v>1.1300953627330399</v>
      </c>
      <c r="AJ7">
        <v>1.1743634309498301</v>
      </c>
      <c r="AK7">
        <v>1.2254585200178401</v>
      </c>
      <c r="AL7">
        <v>1.2807178827280901</v>
      </c>
      <c r="AM7">
        <v>1.34602855726269</v>
      </c>
      <c r="AN7">
        <v>1.4257818621041001</v>
      </c>
      <c r="AO7">
        <v>1.51524051467344</v>
      </c>
      <c r="AP7">
        <v>1.61794958822348</v>
      </c>
      <c r="AQ7">
        <v>1.7420549896033002</v>
      </c>
      <c r="AR7">
        <v>1.89433205339757</v>
      </c>
      <c r="AS7">
        <v>2.0741308307148598</v>
      </c>
    </row>
    <row r="8" spans="1:45" x14ac:dyDescent="0.2">
      <c r="A8">
        <v>1.1842061354890701</v>
      </c>
      <c r="B8">
        <v>1.23527083177262</v>
      </c>
      <c r="C8">
        <v>1.2934789317451001</v>
      </c>
      <c r="D8">
        <v>1.35734928512356</v>
      </c>
      <c r="E8">
        <v>1.41708731435747</v>
      </c>
      <c r="F8">
        <v>1.4772859057918499</v>
      </c>
      <c r="G8">
        <v>1.5052821988143399</v>
      </c>
      <c r="H8">
        <v>1.51010290797327</v>
      </c>
      <c r="I8">
        <v>1.47789626516866</v>
      </c>
      <c r="J8">
        <v>1.4324830336466801</v>
      </c>
      <c r="K8">
        <v>1.37168407417782</v>
      </c>
      <c r="L8">
        <v>1.3096925325278299</v>
      </c>
      <c r="M8">
        <v>1.2448668990340499</v>
      </c>
      <c r="N8">
        <v>1.1800775276273801</v>
      </c>
      <c r="O8">
        <v>1.12001533724296</v>
      </c>
      <c r="P8">
        <v>1.06962833485168</v>
      </c>
      <c r="Q8">
        <v>1.0253496222679599</v>
      </c>
      <c r="R8">
        <v>0.99030485033821203</v>
      </c>
      <c r="S8">
        <v>0.95882995169099605</v>
      </c>
      <c r="T8">
        <v>0.93530409487991606</v>
      </c>
      <c r="U8">
        <v>0.92013815021024403</v>
      </c>
      <c r="V8">
        <v>0.91217839485982311</v>
      </c>
      <c r="W8">
        <v>0.91003437493056105</v>
      </c>
      <c r="X8">
        <v>0.91113353035037503</v>
      </c>
      <c r="Y8">
        <v>0.91538258746929302</v>
      </c>
      <c r="Z8">
        <v>0.92245301444059202</v>
      </c>
      <c r="AA8">
        <v>0.93235413571095804</v>
      </c>
      <c r="AB8">
        <v>0.9454556364137241</v>
      </c>
      <c r="AC8">
        <v>0.96137955133606712</v>
      </c>
      <c r="AD8">
        <v>0.98026303795317804</v>
      </c>
      <c r="AE8">
        <v>1.00286325850074</v>
      </c>
      <c r="AF8">
        <v>1.0271745240143499</v>
      </c>
      <c r="AG8">
        <v>1.0580155023090401</v>
      </c>
      <c r="AH8">
        <v>1.0911385297248299</v>
      </c>
      <c r="AI8">
        <v>1.12974039209581</v>
      </c>
      <c r="AJ8">
        <v>1.1739826777398801</v>
      </c>
      <c r="AK8">
        <v>1.2251295432492899</v>
      </c>
      <c r="AL8">
        <v>1.2803941971471</v>
      </c>
      <c r="AM8">
        <v>1.34571662114496</v>
      </c>
      <c r="AN8">
        <v>1.42553872298928</v>
      </c>
      <c r="AO8">
        <v>1.5149694363972399</v>
      </c>
      <c r="AP8">
        <v>1.6176660380063801</v>
      </c>
      <c r="AQ8">
        <v>1.7418044894152001</v>
      </c>
      <c r="AR8">
        <v>1.8940887582281001</v>
      </c>
      <c r="AS8">
        <v>2.0738997562321599</v>
      </c>
    </row>
    <row r="9" spans="1:45" x14ac:dyDescent="0.2">
      <c r="A9">
        <v>1.11703626183695</v>
      </c>
      <c r="B9">
        <v>1.16763871043763</v>
      </c>
      <c r="C9">
        <v>1.22767555080603</v>
      </c>
      <c r="D9">
        <v>1.2949615375371399</v>
      </c>
      <c r="E9">
        <v>1.35908850844385</v>
      </c>
      <c r="F9">
        <v>1.4194452930456101</v>
      </c>
      <c r="G9">
        <v>1.4565177269638701</v>
      </c>
      <c r="H9">
        <v>1.46831885425952</v>
      </c>
      <c r="I9">
        <v>1.44304964915642</v>
      </c>
      <c r="J9">
        <v>1.40370548541438</v>
      </c>
      <c r="K9">
        <v>1.3483662839984001</v>
      </c>
      <c r="L9">
        <v>1.2906448142313001</v>
      </c>
      <c r="M9">
        <v>1.22938484899343</v>
      </c>
      <c r="N9">
        <v>1.16754103026275</v>
      </c>
      <c r="O9">
        <v>1.1098769713428001</v>
      </c>
      <c r="P9">
        <v>1.0615089143105301</v>
      </c>
      <c r="Q9">
        <v>1.01878185082323</v>
      </c>
      <c r="R9">
        <v>0.98496744544951109</v>
      </c>
      <c r="S9">
        <v>0.95454480908835104</v>
      </c>
      <c r="T9">
        <v>0.93190920816625611</v>
      </c>
      <c r="U9">
        <v>0.91729498002229404</v>
      </c>
      <c r="V9">
        <v>0.90990817660280998</v>
      </c>
      <c r="W9">
        <v>0.90818472616366608</v>
      </c>
      <c r="X9">
        <v>0.90956093423966999</v>
      </c>
      <c r="Y9">
        <v>0.91408599388186706</v>
      </c>
      <c r="Z9">
        <v>0.92134132480006503</v>
      </c>
      <c r="AA9">
        <v>0.93134857828547613</v>
      </c>
      <c r="AB9">
        <v>0.94460468202078707</v>
      </c>
      <c r="AC9">
        <v>0.96067061893872108</v>
      </c>
      <c r="AD9">
        <v>0.97959704845583306</v>
      </c>
      <c r="AE9">
        <v>1.00225333431827</v>
      </c>
      <c r="AF9">
        <v>1.02666262200294</v>
      </c>
      <c r="AG9">
        <v>1.05752352250717</v>
      </c>
      <c r="AH9">
        <v>1.09065935408724</v>
      </c>
      <c r="AI9">
        <v>1.12931083887994</v>
      </c>
      <c r="AJ9">
        <v>1.1736137085285501</v>
      </c>
      <c r="AK9">
        <v>1.22478378665223</v>
      </c>
      <c r="AL9">
        <v>1.28002088983063</v>
      </c>
      <c r="AM9">
        <v>1.34538427509505</v>
      </c>
      <c r="AN9">
        <v>1.42518141696881</v>
      </c>
      <c r="AO9">
        <v>1.5146443803527099</v>
      </c>
      <c r="AP9">
        <v>1.61736974486961</v>
      </c>
      <c r="AQ9">
        <v>1.7415112914851298</v>
      </c>
      <c r="AR9">
        <v>1.8938111733115499</v>
      </c>
      <c r="AS9">
        <v>2.0736015311729599</v>
      </c>
    </row>
    <row r="10" spans="1:45" x14ac:dyDescent="0.2">
      <c r="A10">
        <v>1.05247860883356</v>
      </c>
      <c r="B10">
        <v>1.10253356232345</v>
      </c>
      <c r="C10">
        <v>1.16336540626007</v>
      </c>
      <c r="D10">
        <v>1.2323233989503399</v>
      </c>
      <c r="E10">
        <v>1.3008429171025899</v>
      </c>
      <c r="F10">
        <v>1.3655492026296199</v>
      </c>
      <c r="G10">
        <v>1.40363255334804</v>
      </c>
      <c r="H10">
        <v>1.4249752709272201</v>
      </c>
      <c r="I10">
        <v>1.40688030703972</v>
      </c>
      <c r="J10">
        <v>1.3738412096142101</v>
      </c>
      <c r="K10">
        <v>1.3238817917099901</v>
      </c>
      <c r="L10">
        <v>1.2707391332040601</v>
      </c>
      <c r="M10">
        <v>1.2131394903003101</v>
      </c>
      <c r="N10">
        <v>1.1544494725543799</v>
      </c>
      <c r="O10">
        <v>1.09947204416269</v>
      </c>
      <c r="P10">
        <v>1.05296955007506</v>
      </c>
      <c r="Q10">
        <v>1.0119046442502599</v>
      </c>
      <c r="R10">
        <v>0.97939446757907811</v>
      </c>
      <c r="S10">
        <v>0.95003376350995206</v>
      </c>
      <c r="T10">
        <v>0.92820206582239806</v>
      </c>
      <c r="U10">
        <v>0.91428924810727996</v>
      </c>
      <c r="V10">
        <v>0.90740657449126205</v>
      </c>
      <c r="W10">
        <v>0.90606523238356806</v>
      </c>
      <c r="X10">
        <v>0.90782938024823212</v>
      </c>
      <c r="Y10">
        <v>0.91257086206906302</v>
      </c>
      <c r="Z10">
        <v>0.92004271879588995</v>
      </c>
      <c r="AA10">
        <v>0.93025752264957706</v>
      </c>
      <c r="AB10">
        <v>0.94366665507497505</v>
      </c>
      <c r="AC10">
        <v>0.95977732582629804</v>
      </c>
      <c r="AD10">
        <v>0.9788264745075731</v>
      </c>
      <c r="AE10">
        <v>1.0015855947932899</v>
      </c>
      <c r="AF10">
        <v>1.02602401366699</v>
      </c>
      <c r="AG10">
        <v>1.0569460902633501</v>
      </c>
      <c r="AH10">
        <v>1.0901327634667</v>
      </c>
      <c r="AI10">
        <v>1.12884203406067</v>
      </c>
      <c r="AJ10">
        <v>1.1731675641370201</v>
      </c>
      <c r="AK10">
        <v>1.22435914391685</v>
      </c>
      <c r="AL10">
        <v>1.2796650593488801</v>
      </c>
      <c r="AM10">
        <v>1.34502696194102</v>
      </c>
      <c r="AN10">
        <v>1.4248333940545299</v>
      </c>
      <c r="AO10">
        <v>1.51430605259143</v>
      </c>
      <c r="AP10">
        <v>1.6170464899208001</v>
      </c>
      <c r="AQ10">
        <v>1.7411836217527399</v>
      </c>
      <c r="AR10">
        <v>1.8934838300866499</v>
      </c>
      <c r="AS10">
        <v>2.0732966515251698</v>
      </c>
    </row>
    <row r="11" spans="1:45" x14ac:dyDescent="0.2">
      <c r="A11">
        <v>0.9916942095772131</v>
      </c>
      <c r="B11">
        <v>1.0400901518686001</v>
      </c>
      <c r="C11">
        <v>1.10065729312978</v>
      </c>
      <c r="D11">
        <v>1.17163872912259</v>
      </c>
      <c r="E11">
        <v>1.2433365028864001</v>
      </c>
      <c r="F11">
        <v>1.3119274557965599</v>
      </c>
      <c r="G11">
        <v>1.3544327780485301</v>
      </c>
      <c r="H11">
        <v>1.38059847933373</v>
      </c>
      <c r="I11">
        <v>1.36974115050737</v>
      </c>
      <c r="J11">
        <v>1.3430850041050399</v>
      </c>
      <c r="K11">
        <v>1.29874139407293</v>
      </c>
      <c r="L11">
        <v>1.25033860371682</v>
      </c>
      <c r="M11">
        <v>1.19662804072197</v>
      </c>
      <c r="N11">
        <v>1.14104664611883</v>
      </c>
      <c r="O11">
        <v>1.08865162240168</v>
      </c>
      <c r="P11">
        <v>1.04428866249537</v>
      </c>
      <c r="Q11">
        <v>1.0048837730245299</v>
      </c>
      <c r="R11">
        <v>0.97359383890532003</v>
      </c>
      <c r="S11">
        <v>0.94533000752751806</v>
      </c>
      <c r="T11">
        <v>0.92436045183856408</v>
      </c>
      <c r="U11">
        <v>0.91111151946446001</v>
      </c>
      <c r="V11">
        <v>0.90473414640259509</v>
      </c>
      <c r="W11">
        <v>0.90382467670450406</v>
      </c>
      <c r="X11">
        <v>0.90591799575888998</v>
      </c>
      <c r="Y11">
        <v>0.91092587420929805</v>
      </c>
      <c r="Z11">
        <v>0.91864230102423305</v>
      </c>
      <c r="AA11">
        <v>0.92902395113963809</v>
      </c>
      <c r="AB11">
        <v>0.94261884228915305</v>
      </c>
      <c r="AC11">
        <v>0.95885426328896406</v>
      </c>
      <c r="AD11">
        <v>0.97798810463429509</v>
      </c>
      <c r="AE11">
        <v>1.0008411671953501</v>
      </c>
      <c r="AF11">
        <v>1.0253482382736501</v>
      </c>
      <c r="AG11">
        <v>1.0563391941262099</v>
      </c>
      <c r="AH11">
        <v>1.08958538319051</v>
      </c>
      <c r="AI11">
        <v>1.1282961029844401</v>
      </c>
      <c r="AJ11">
        <v>1.1726372045000499</v>
      </c>
      <c r="AK11">
        <v>1.22387848246141</v>
      </c>
      <c r="AL11">
        <v>1.27921557633468</v>
      </c>
      <c r="AM11">
        <v>1.3445896547621601</v>
      </c>
      <c r="AN11">
        <v>1.4244449725486099</v>
      </c>
      <c r="AO11">
        <v>1.513939792578</v>
      </c>
      <c r="AP11">
        <v>1.61667129785465</v>
      </c>
      <c r="AQ11">
        <v>1.7408199486778999</v>
      </c>
      <c r="AR11">
        <v>1.8931447833059201</v>
      </c>
      <c r="AS11">
        <v>2.0729503021971101</v>
      </c>
    </row>
    <row r="12" spans="1:45" x14ac:dyDescent="0.2">
      <c r="A12">
        <v>0.93394582258653702</v>
      </c>
      <c r="B12">
        <v>0.98139508877018111</v>
      </c>
      <c r="C12">
        <v>1.0420114022348801</v>
      </c>
      <c r="D12">
        <v>1.11369977296558</v>
      </c>
      <c r="E12">
        <v>1.1864697711133201</v>
      </c>
      <c r="F12">
        <v>1.2585707774103301</v>
      </c>
      <c r="G12">
        <v>1.3070818923880601</v>
      </c>
      <c r="H12">
        <v>1.3348387917370099</v>
      </c>
      <c r="I12">
        <v>1.33247489552317</v>
      </c>
      <c r="J12">
        <v>1.3120515850119299</v>
      </c>
      <c r="K12">
        <v>1.27322899744803</v>
      </c>
      <c r="L12">
        <v>1.22951749210539</v>
      </c>
      <c r="M12">
        <v>1.1796590530798001</v>
      </c>
      <c r="N12">
        <v>1.12742105570219</v>
      </c>
      <c r="O12">
        <v>1.07766810039688</v>
      </c>
      <c r="P12">
        <v>1.03548288183857</v>
      </c>
      <c r="Q12">
        <v>0.9977472918261161</v>
      </c>
      <c r="R12">
        <v>0.96778793292890608</v>
      </c>
      <c r="S12">
        <v>0.94057052093643001</v>
      </c>
      <c r="T12">
        <v>0.92044918302149903</v>
      </c>
      <c r="U12">
        <v>0.90784714435088709</v>
      </c>
      <c r="V12">
        <v>0.90197952260036995</v>
      </c>
      <c r="W12">
        <v>0.90150859493980806</v>
      </c>
      <c r="X12">
        <v>0.90389920730496209</v>
      </c>
      <c r="Y12">
        <v>0.90921125074127507</v>
      </c>
      <c r="Z12">
        <v>0.91714251295337912</v>
      </c>
      <c r="AA12">
        <v>0.92769713567684997</v>
      </c>
      <c r="AB12">
        <v>0.94146220652628909</v>
      </c>
      <c r="AC12">
        <v>0.95781164186055001</v>
      </c>
      <c r="AD12">
        <v>0.97706518653470309</v>
      </c>
      <c r="AE12">
        <v>1.00001364352384</v>
      </c>
      <c r="AF12">
        <v>1.02458514377635</v>
      </c>
      <c r="AG12">
        <v>1.05563875847586</v>
      </c>
      <c r="AH12">
        <v>1.0889511420254301</v>
      </c>
      <c r="AI12">
        <v>1.1277269439020901</v>
      </c>
      <c r="AJ12">
        <v>1.17211805147998</v>
      </c>
      <c r="AK12">
        <v>1.2233666177871101</v>
      </c>
      <c r="AL12">
        <v>1.27873341190053</v>
      </c>
      <c r="AM12">
        <v>1.3441353781811001</v>
      </c>
      <c r="AN12">
        <v>1.4240143589496099</v>
      </c>
      <c r="AO12">
        <v>1.5135284193770802</v>
      </c>
      <c r="AP12">
        <v>1.61622794727619</v>
      </c>
      <c r="AQ12">
        <v>1.7404064098374099</v>
      </c>
      <c r="AR12">
        <v>1.89273529552958</v>
      </c>
      <c r="AS12">
        <v>2.0725763749278601</v>
      </c>
    </row>
    <row r="13" spans="1:45" x14ac:dyDescent="0.2">
      <c r="A13">
        <v>0.88137019772215408</v>
      </c>
      <c r="B13">
        <v>0.92739884456723709</v>
      </c>
      <c r="C13">
        <v>0.98623430163062609</v>
      </c>
      <c r="D13">
        <v>1.0569436613116601</v>
      </c>
      <c r="E13">
        <v>1.13144597593656</v>
      </c>
      <c r="F13">
        <v>1.2061949982854701</v>
      </c>
      <c r="G13">
        <v>1.2595868287503</v>
      </c>
      <c r="H13">
        <v>1.2932985373328099</v>
      </c>
      <c r="I13">
        <v>1.2935984183638101</v>
      </c>
      <c r="J13">
        <v>1.28075146169103</v>
      </c>
      <c r="K13">
        <v>1.2477001545250501</v>
      </c>
      <c r="L13">
        <v>1.2085072351886199</v>
      </c>
      <c r="M13">
        <v>1.1627523556472301</v>
      </c>
      <c r="N13">
        <v>1.11377690940703</v>
      </c>
      <c r="O13">
        <v>1.0666299088076601</v>
      </c>
      <c r="P13">
        <v>1.0265471982996901</v>
      </c>
      <c r="Q13">
        <v>0.99054344196755206</v>
      </c>
      <c r="R13">
        <v>0.96191469390347606</v>
      </c>
      <c r="S13">
        <v>0.93572575200029406</v>
      </c>
      <c r="T13">
        <v>0.91645716097040708</v>
      </c>
      <c r="U13">
        <v>0.90452486728539705</v>
      </c>
      <c r="V13">
        <v>0.89915104019660408</v>
      </c>
      <c r="W13">
        <v>0.89910277708021602</v>
      </c>
      <c r="X13">
        <v>0.90182671150383309</v>
      </c>
      <c r="Y13">
        <v>0.9073864684665891</v>
      </c>
      <c r="Z13">
        <v>0.91555606115783605</v>
      </c>
      <c r="AA13">
        <v>0.92632302276474909</v>
      </c>
      <c r="AB13">
        <v>0.94019395681262308</v>
      </c>
      <c r="AC13">
        <v>0.95669814370249406</v>
      </c>
      <c r="AD13">
        <v>0.97607283747290807</v>
      </c>
      <c r="AE13">
        <v>0.99914015301177905</v>
      </c>
      <c r="AF13">
        <v>1.02377026486978</v>
      </c>
      <c r="AG13">
        <v>1.0549063629970199</v>
      </c>
      <c r="AH13">
        <v>1.0882770650786</v>
      </c>
      <c r="AI13">
        <v>1.1271022637925701</v>
      </c>
      <c r="AJ13">
        <v>1.1715360286746901</v>
      </c>
      <c r="AK13">
        <v>1.2228094030783601</v>
      </c>
      <c r="AL13">
        <v>1.27820074251327</v>
      </c>
      <c r="AM13">
        <v>1.34360946043049</v>
      </c>
      <c r="AN13">
        <v>1.42353970210808</v>
      </c>
      <c r="AO13">
        <v>1.5130668769072799</v>
      </c>
      <c r="AP13">
        <v>1.61581890995414</v>
      </c>
      <c r="AQ13">
        <v>1.7399724132869299</v>
      </c>
      <c r="AR13">
        <v>1.8923423876688199</v>
      </c>
      <c r="AS13">
        <v>2.0721112200888299</v>
      </c>
    </row>
    <row r="14" spans="1:45" x14ac:dyDescent="0.2">
      <c r="A14">
        <v>0.83169673773461505</v>
      </c>
      <c r="B14">
        <v>0.87584855181618404</v>
      </c>
      <c r="C14">
        <v>0.93383859570712602</v>
      </c>
      <c r="D14">
        <v>1.0034631084960499</v>
      </c>
      <c r="E14">
        <v>1.07833659066584</v>
      </c>
      <c r="F14">
        <v>1.1551721121590699</v>
      </c>
      <c r="G14">
        <v>1.2132725761649601</v>
      </c>
      <c r="H14">
        <v>1.2524916768488001</v>
      </c>
      <c r="I14">
        <v>1.2584299702954</v>
      </c>
      <c r="J14">
        <v>1.24978789666532</v>
      </c>
      <c r="K14">
        <v>1.2222346387710601</v>
      </c>
      <c r="L14">
        <v>1.1877990844522399</v>
      </c>
      <c r="M14">
        <v>1.1457294495367301</v>
      </c>
      <c r="N14">
        <v>1.09997325919142</v>
      </c>
      <c r="O14">
        <v>1.0556539929047399</v>
      </c>
      <c r="P14">
        <v>1.01757836601273</v>
      </c>
      <c r="Q14">
        <v>0.98325554798615811</v>
      </c>
      <c r="R14">
        <v>0.95594744758500205</v>
      </c>
      <c r="S14">
        <v>0.93091254282354507</v>
      </c>
      <c r="T14">
        <v>0.91242655542241102</v>
      </c>
      <c r="U14">
        <v>0.90121381160802805</v>
      </c>
      <c r="V14">
        <v>0.89631333190989004</v>
      </c>
      <c r="W14">
        <v>0.89663338554968208</v>
      </c>
      <c r="X14">
        <v>0.89967318358221404</v>
      </c>
      <c r="Y14">
        <v>0.90555689592217203</v>
      </c>
      <c r="Z14">
        <v>0.9138814570576751</v>
      </c>
      <c r="AA14">
        <v>0.92484182729439512</v>
      </c>
      <c r="AB14">
        <v>0.93888868748608312</v>
      </c>
      <c r="AC14">
        <v>0.95549431002726604</v>
      </c>
      <c r="AD14">
        <v>0.97503028325096908</v>
      </c>
      <c r="AE14">
        <v>0.9981476864955251</v>
      </c>
      <c r="AF14">
        <v>1.0228673541397399</v>
      </c>
      <c r="AG14">
        <v>1.0541009687377301</v>
      </c>
      <c r="AH14">
        <v>1.08751345566764</v>
      </c>
      <c r="AI14">
        <v>1.1264229561983501</v>
      </c>
      <c r="AJ14">
        <v>1.17089038328777</v>
      </c>
      <c r="AK14">
        <v>1.2222168075978699</v>
      </c>
      <c r="AL14">
        <v>1.27760987015756</v>
      </c>
      <c r="AM14">
        <v>1.3430680825933601</v>
      </c>
      <c r="AN14">
        <v>1.4229957923680601</v>
      </c>
      <c r="AO14">
        <v>1.5125493381723301</v>
      </c>
      <c r="AP14">
        <v>1.6153526333700901</v>
      </c>
      <c r="AQ14">
        <v>1.7395126172848299</v>
      </c>
      <c r="AR14">
        <v>1.8918445269194</v>
      </c>
      <c r="AS14">
        <v>2.0716909901262199</v>
      </c>
    </row>
    <row r="15" spans="1:45" x14ac:dyDescent="0.2">
      <c r="A15">
        <v>0.7858010867060391</v>
      </c>
      <c r="B15">
        <v>0.82825513160492403</v>
      </c>
      <c r="C15">
        <v>0.88470407414178609</v>
      </c>
      <c r="D15">
        <v>0.95298444303228702</v>
      </c>
      <c r="E15">
        <v>1.02811168728451</v>
      </c>
      <c r="F15">
        <v>1.1059875915030299</v>
      </c>
      <c r="G15">
        <v>1.16799048150074</v>
      </c>
      <c r="H15">
        <v>1.2121941459419001</v>
      </c>
      <c r="I15">
        <v>1.22435223362381</v>
      </c>
      <c r="J15">
        <v>1.21865237797172</v>
      </c>
      <c r="K15">
        <v>1.1969566803412901</v>
      </c>
      <c r="L15">
        <v>1.1670927003403699</v>
      </c>
      <c r="M15">
        <v>1.1289224840510099</v>
      </c>
      <c r="N15">
        <v>1.0863576303872</v>
      </c>
      <c r="O15">
        <v>1.0447338011465099</v>
      </c>
      <c r="P15">
        <v>1.0087692427619099</v>
      </c>
      <c r="Q15">
        <v>0.97608593706252511</v>
      </c>
      <c r="R15">
        <v>0.95005318198546607</v>
      </c>
      <c r="S15">
        <v>0.92603268593267107</v>
      </c>
      <c r="T15">
        <v>0.90837541630491803</v>
      </c>
      <c r="U15">
        <v>0.89779260345774703</v>
      </c>
      <c r="V15">
        <v>0.89344201925754307</v>
      </c>
      <c r="W15">
        <v>0.89411282968487704</v>
      </c>
      <c r="X15">
        <v>0.89747344791984507</v>
      </c>
      <c r="Y15">
        <v>0.90360614481632995</v>
      </c>
      <c r="Z15">
        <v>0.91214621062241807</v>
      </c>
      <c r="AA15">
        <v>0.92329410472878204</v>
      </c>
      <c r="AB15">
        <v>0.93748771842857803</v>
      </c>
      <c r="AC15">
        <v>0.9542963783661691</v>
      </c>
      <c r="AD15">
        <v>0.97387303434099803</v>
      </c>
      <c r="AE15">
        <v>0.99714198659472408</v>
      </c>
      <c r="AF15">
        <v>1.0219560260263201</v>
      </c>
      <c r="AG15">
        <v>1.05324278672341</v>
      </c>
      <c r="AH15">
        <v>1.08671959833475</v>
      </c>
      <c r="AI15">
        <v>1.1256742824896999</v>
      </c>
      <c r="AJ15">
        <v>1.17017770921903</v>
      </c>
      <c r="AK15">
        <v>1.221552104493</v>
      </c>
      <c r="AL15">
        <v>1.2770167856463199</v>
      </c>
      <c r="AM15">
        <v>1.3425252657268101</v>
      </c>
      <c r="AN15">
        <v>1.4224938937259499</v>
      </c>
      <c r="AO15">
        <v>1.5119844734649801</v>
      </c>
      <c r="AP15">
        <v>1.6148458223064899</v>
      </c>
      <c r="AQ15">
        <v>1.7390400237221901</v>
      </c>
      <c r="AR15">
        <v>1.8913371435070299</v>
      </c>
      <c r="AS15">
        <v>2.0712007886234001</v>
      </c>
    </row>
    <row r="16" spans="1:45" x14ac:dyDescent="0.2">
      <c r="A16">
        <v>0.74354300049822308</v>
      </c>
      <c r="B16">
        <v>0.78400934413583712</v>
      </c>
      <c r="C16">
        <v>0.83897109820141602</v>
      </c>
      <c r="D16">
        <v>0.90605502468018406</v>
      </c>
      <c r="E16">
        <v>0.98037204109359311</v>
      </c>
      <c r="F16">
        <v>1.05868961088299</v>
      </c>
      <c r="G16">
        <v>1.1239188548500201</v>
      </c>
      <c r="H16">
        <v>1.1726852968805601</v>
      </c>
      <c r="I16">
        <v>1.1909264740674601</v>
      </c>
      <c r="J16">
        <v>1.19035271570669</v>
      </c>
      <c r="K16">
        <v>1.1715493838132001</v>
      </c>
      <c r="L16">
        <v>1.1466152748217699</v>
      </c>
      <c r="M16">
        <v>1.1123180815167499</v>
      </c>
      <c r="N16">
        <v>1.0729651665373701</v>
      </c>
      <c r="O16">
        <v>1.0339101624732201</v>
      </c>
      <c r="P16">
        <v>1</v>
      </c>
      <c r="Q16">
        <v>0.96888781746600505</v>
      </c>
      <c r="R16">
        <v>0.94414242467239406</v>
      </c>
      <c r="S16">
        <v>0.92116696520160513</v>
      </c>
      <c r="T16">
        <v>0.90433651673096005</v>
      </c>
      <c r="U16">
        <v>0.89439557239114409</v>
      </c>
      <c r="V16">
        <v>0.89049900374175806</v>
      </c>
      <c r="W16">
        <v>0.89161374025433104</v>
      </c>
      <c r="X16">
        <v>0.89523383593650996</v>
      </c>
      <c r="Y16">
        <v>0.90162225155283005</v>
      </c>
      <c r="Z16">
        <v>0.91043834981094807</v>
      </c>
      <c r="AA16">
        <v>0.92173977312741906</v>
      </c>
      <c r="AB16">
        <v>0.93608852966088307</v>
      </c>
      <c r="AC16">
        <v>0.95300372211131712</v>
      </c>
      <c r="AD16">
        <v>0.9727220027473551</v>
      </c>
      <c r="AE16">
        <v>0.99606457660485204</v>
      </c>
      <c r="AF16">
        <v>1.02095676506116</v>
      </c>
      <c r="AG16">
        <v>1.05234099860006</v>
      </c>
      <c r="AH16">
        <v>1.0858706235291999</v>
      </c>
      <c r="AI16">
        <v>1.1248619957982899</v>
      </c>
      <c r="AJ16">
        <v>1.1694487395885</v>
      </c>
      <c r="AK16">
        <v>1.2208512287214299</v>
      </c>
      <c r="AL16">
        <v>1.2763801738146401</v>
      </c>
      <c r="AM16">
        <v>1.34189546711402</v>
      </c>
      <c r="AN16">
        <v>1.42187522249027</v>
      </c>
      <c r="AO16">
        <v>1.51145259565474</v>
      </c>
      <c r="AP16">
        <v>1.6142498462808499</v>
      </c>
      <c r="AQ16">
        <v>1.7384810461613101</v>
      </c>
      <c r="AR16">
        <v>1.8908196502260899</v>
      </c>
      <c r="AS16">
        <v>2.0706502967268001</v>
      </c>
    </row>
    <row r="17" spans="1:45" x14ac:dyDescent="0.2">
      <c r="A17">
        <v>0.70410729608254907</v>
      </c>
      <c r="B17">
        <v>0.7433268652117021</v>
      </c>
      <c r="C17">
        <v>0.79645841149526808</v>
      </c>
      <c r="D17">
        <v>0.86166765667827905</v>
      </c>
      <c r="E17">
        <v>0.9352977960628881</v>
      </c>
      <c r="F17">
        <v>1.0134822539361701</v>
      </c>
      <c r="G17">
        <v>1.08130718937218</v>
      </c>
      <c r="H17">
        <v>1.1340110719090799</v>
      </c>
      <c r="I17">
        <v>1.15790129481172</v>
      </c>
      <c r="J17">
        <v>1.1627060916090799</v>
      </c>
      <c r="K17">
        <v>1.1481598032322999</v>
      </c>
      <c r="L17">
        <v>1.1256729187114201</v>
      </c>
      <c r="M17">
        <v>1.09599083091462</v>
      </c>
      <c r="N17">
        <v>1.0598228060486401</v>
      </c>
      <c r="O17">
        <v>1.0232579833351101</v>
      </c>
      <c r="P17">
        <v>0.99132724646992709</v>
      </c>
      <c r="Q17">
        <v>0.96182319000669103</v>
      </c>
      <c r="R17">
        <v>0.93828648940091408</v>
      </c>
      <c r="S17">
        <v>0.91628509091519206</v>
      </c>
      <c r="T17">
        <v>0.90029853646114211</v>
      </c>
      <c r="U17">
        <v>0.89095132782214903</v>
      </c>
      <c r="V17">
        <v>0.88754858172792606</v>
      </c>
      <c r="W17">
        <v>0.88900420245102907</v>
      </c>
      <c r="X17">
        <v>0.89295198833260303</v>
      </c>
      <c r="Y17">
        <v>0.89956676579975203</v>
      </c>
      <c r="Z17">
        <v>0.90859054378049309</v>
      </c>
      <c r="AA17">
        <v>0.92009909520326605</v>
      </c>
      <c r="AB17">
        <v>0.93461459895012311</v>
      </c>
      <c r="AC17">
        <v>0.95161623594662503</v>
      </c>
      <c r="AD17">
        <v>0.97147627037665907</v>
      </c>
      <c r="AE17">
        <v>0.99492298302176707</v>
      </c>
      <c r="AF17">
        <v>1.0199241376317201</v>
      </c>
      <c r="AG17">
        <v>1.0513459718839999</v>
      </c>
      <c r="AH17">
        <v>1.08499300213309</v>
      </c>
      <c r="AI17">
        <v>1.1240412176802099</v>
      </c>
      <c r="AJ17">
        <v>1.16866543455951</v>
      </c>
      <c r="AK17">
        <v>1.22014568699387</v>
      </c>
      <c r="AL17">
        <v>1.27566491078025</v>
      </c>
      <c r="AM17">
        <v>1.34122823189887</v>
      </c>
      <c r="AN17">
        <v>1.4212249048285401</v>
      </c>
      <c r="AO17">
        <v>1.5108161603518</v>
      </c>
      <c r="AP17">
        <v>1.6136534212095399</v>
      </c>
      <c r="AQ17">
        <v>1.73789263653147</v>
      </c>
      <c r="AR17">
        <v>1.8902733395076301</v>
      </c>
      <c r="AS17">
        <v>2.0701269896261301</v>
      </c>
    </row>
    <row r="18" spans="1:45" x14ac:dyDescent="0.2">
      <c r="A18">
        <v>0.6680147500098681</v>
      </c>
      <c r="B18">
        <v>0.70541015039869104</v>
      </c>
      <c r="C18">
        <v>0.75677551012012301</v>
      </c>
      <c r="D18">
        <v>0.82028287507585995</v>
      </c>
      <c r="E18">
        <v>0.89262273740710008</v>
      </c>
      <c r="F18">
        <v>0.97006593357084603</v>
      </c>
      <c r="G18">
        <v>1.0402939658957999</v>
      </c>
      <c r="H18">
        <v>1.0962965803106399</v>
      </c>
      <c r="I18">
        <v>1.1257156294606501</v>
      </c>
      <c r="J18">
        <v>1.13536671923537</v>
      </c>
      <c r="K18">
        <v>1.1256880585742701</v>
      </c>
      <c r="L18">
        <v>1.1065888074833801</v>
      </c>
      <c r="M18">
        <v>1.07986116790815</v>
      </c>
      <c r="N18">
        <v>1.0468605842126699</v>
      </c>
      <c r="O18">
        <v>1.0127796427386599</v>
      </c>
      <c r="P18">
        <v>0.98275254161176306</v>
      </c>
      <c r="Q18">
        <v>0.9548223912232221</v>
      </c>
      <c r="R18">
        <v>0.93252841379354412</v>
      </c>
      <c r="S18">
        <v>0.91149093236089707</v>
      </c>
      <c r="T18">
        <v>0.89631840240240002</v>
      </c>
      <c r="U18">
        <v>0.88751334027905604</v>
      </c>
      <c r="V18">
        <v>0.88457774879812212</v>
      </c>
      <c r="W18">
        <v>0.88638294485436997</v>
      </c>
      <c r="X18">
        <v>0.89062325901914807</v>
      </c>
      <c r="Y18">
        <v>0.89748650038802902</v>
      </c>
      <c r="Z18">
        <v>0.90669952458254999</v>
      </c>
      <c r="AA18">
        <v>0.91838160228226506</v>
      </c>
      <c r="AB18">
        <v>0.93306974925056407</v>
      </c>
      <c r="AC18">
        <v>0.95024162061815509</v>
      </c>
      <c r="AD18">
        <v>0.97019698349688999</v>
      </c>
      <c r="AE18">
        <v>0.99374609781262413</v>
      </c>
      <c r="AF18">
        <v>1.01884201435655</v>
      </c>
      <c r="AG18">
        <v>1.05035567980864</v>
      </c>
      <c r="AH18">
        <v>1.0840563056338599</v>
      </c>
      <c r="AI18">
        <v>1.12317198015609</v>
      </c>
      <c r="AJ18">
        <v>1.16784121410567</v>
      </c>
      <c r="AK18">
        <v>1.2193236372452301</v>
      </c>
      <c r="AL18">
        <v>1.2749219473689899</v>
      </c>
      <c r="AM18">
        <v>1.3404956514844</v>
      </c>
      <c r="AN18">
        <v>1.4205213103118899</v>
      </c>
      <c r="AO18">
        <v>1.51019237125446</v>
      </c>
      <c r="AP18">
        <v>1.6130297101690099</v>
      </c>
      <c r="AQ18">
        <v>1.7372783328256001</v>
      </c>
      <c r="AR18">
        <v>1.88964384150313</v>
      </c>
      <c r="AS18">
        <v>2.0695178145747</v>
      </c>
    </row>
    <row r="19" spans="1:45" x14ac:dyDescent="0.2">
      <c r="A19">
        <v>0.63465382770317202</v>
      </c>
      <c r="B19">
        <v>0.67061819728081207</v>
      </c>
      <c r="C19">
        <v>0.72001605223507903</v>
      </c>
      <c r="D19">
        <v>0.78192904887478509</v>
      </c>
      <c r="E19">
        <v>0.85237508247089999</v>
      </c>
      <c r="F19">
        <v>0.9293254700787571</v>
      </c>
      <c r="G19">
        <v>1.00098718547351</v>
      </c>
      <c r="H19">
        <v>1.0597853056156601</v>
      </c>
      <c r="I19">
        <v>1.0943031162983801</v>
      </c>
      <c r="J19">
        <v>1.1085826312901199</v>
      </c>
      <c r="K19">
        <v>1.1036694880362501</v>
      </c>
      <c r="L19">
        <v>1.0882217215504599</v>
      </c>
      <c r="M19">
        <v>1.06392974462756</v>
      </c>
      <c r="N19">
        <v>1.0340997285942599</v>
      </c>
      <c r="O19">
        <v>1.00254269092346</v>
      </c>
      <c r="P19">
        <v>0.97433385643168813</v>
      </c>
      <c r="Q19">
        <v>0.94788631219573904</v>
      </c>
      <c r="R19">
        <v>0.92674314155640602</v>
      </c>
      <c r="S19">
        <v>0.90671265313287996</v>
      </c>
      <c r="T19">
        <v>0.8922670413128071</v>
      </c>
      <c r="U19">
        <v>0.88405155192294305</v>
      </c>
      <c r="V19">
        <v>0.88156631326056711</v>
      </c>
      <c r="W19">
        <v>0.88370256631798605</v>
      </c>
      <c r="X19">
        <v>0.88823401350510911</v>
      </c>
      <c r="Y19">
        <v>0.89534931023681907</v>
      </c>
      <c r="Z19">
        <v>0.90477770242160005</v>
      </c>
      <c r="AA19">
        <v>0.91660918817552406</v>
      </c>
      <c r="AB19">
        <v>0.93146796488726502</v>
      </c>
      <c r="AC19">
        <v>0.9487675663336691</v>
      </c>
      <c r="AD19">
        <v>0.96884343697715003</v>
      </c>
      <c r="AE19">
        <v>0.99253394076661905</v>
      </c>
      <c r="AF19">
        <v>1.01768028029757</v>
      </c>
      <c r="AG19">
        <v>1.04928338197113</v>
      </c>
      <c r="AH19">
        <v>1.0830605617239399</v>
      </c>
      <c r="AI19">
        <v>1.1222335899517899</v>
      </c>
      <c r="AJ19">
        <v>1.1669664338369701</v>
      </c>
      <c r="AK19">
        <v>1.2185414604278799</v>
      </c>
      <c r="AL19">
        <v>1.2741286075837701</v>
      </c>
      <c r="AM19">
        <v>1.3397468275853299</v>
      </c>
      <c r="AN19">
        <v>1.4198182854741899</v>
      </c>
      <c r="AO19">
        <v>1.5094814918992201</v>
      </c>
      <c r="AP19">
        <v>1.6123492738940701</v>
      </c>
      <c r="AQ19">
        <v>1.7366306930656199</v>
      </c>
      <c r="AR19">
        <v>1.88900210826875</v>
      </c>
      <c r="AS19">
        <v>2.0688431260793001</v>
      </c>
    </row>
    <row r="20" spans="1:45" x14ac:dyDescent="0.2">
      <c r="A20">
        <v>0.60372319854568401</v>
      </c>
      <c r="B20">
        <v>0.63799664556081004</v>
      </c>
      <c r="C20">
        <v>0.68594022348069206</v>
      </c>
      <c r="D20">
        <v>0.74581659551110202</v>
      </c>
      <c r="E20">
        <v>0.8149360097842</v>
      </c>
      <c r="F20">
        <v>0.89051018147273409</v>
      </c>
      <c r="G20">
        <v>0.96296024830735205</v>
      </c>
      <c r="H20">
        <v>1.02419175122976</v>
      </c>
      <c r="I20">
        <v>1.0634773063912899</v>
      </c>
      <c r="J20">
        <v>1.0820374222902001</v>
      </c>
      <c r="K20">
        <v>1.0819888228124299</v>
      </c>
      <c r="L20">
        <v>1.07026546114604</v>
      </c>
      <c r="M20">
        <v>1.04895431659186</v>
      </c>
      <c r="N20">
        <v>1.0213186629683499</v>
      </c>
      <c r="O20">
        <v>0.99238078556446108</v>
      </c>
      <c r="P20">
        <v>0.96605415732718702</v>
      </c>
      <c r="Q20">
        <v>0.94106949118586203</v>
      </c>
      <c r="R20">
        <v>0.92104552040647403</v>
      </c>
      <c r="S20">
        <v>0.90194639493952811</v>
      </c>
      <c r="T20">
        <v>0.8882469798093191</v>
      </c>
      <c r="U20">
        <v>0.88060579625980306</v>
      </c>
      <c r="V20">
        <v>0.87850156183376304</v>
      </c>
      <c r="W20">
        <v>0.88095609452463108</v>
      </c>
      <c r="X20">
        <v>0.88579059839768404</v>
      </c>
      <c r="Y20">
        <v>0.89310213908971703</v>
      </c>
      <c r="Z20">
        <v>0.90276294687598913</v>
      </c>
      <c r="AA20">
        <v>0.91480180727536708</v>
      </c>
      <c r="AB20">
        <v>0.92979747291573511</v>
      </c>
      <c r="AC20">
        <v>0.94725391311362506</v>
      </c>
      <c r="AD20">
        <v>0.96747971452010995</v>
      </c>
      <c r="AE20">
        <v>0.99120443376675305</v>
      </c>
      <c r="AF20">
        <v>1.0164726847702199</v>
      </c>
      <c r="AG20">
        <v>1.0481716559708301</v>
      </c>
      <c r="AH20">
        <v>1.08201089653964</v>
      </c>
      <c r="AI20">
        <v>1.12125511534595</v>
      </c>
      <c r="AJ20">
        <v>1.16604583013561</v>
      </c>
      <c r="AK20">
        <v>1.21764142304512</v>
      </c>
      <c r="AL20">
        <v>1.2733074385229199</v>
      </c>
      <c r="AM20">
        <v>1.33897767986766</v>
      </c>
      <c r="AN20">
        <v>1.4190524501773401</v>
      </c>
      <c r="AO20">
        <v>1.5087669777497901</v>
      </c>
      <c r="AP20">
        <v>1.6116443869680599</v>
      </c>
      <c r="AQ20">
        <v>1.73592628186656</v>
      </c>
      <c r="AR20">
        <v>1.8883113439402801</v>
      </c>
      <c r="AS20">
        <v>2.06818403232637</v>
      </c>
    </row>
    <row r="21" spans="1:45" x14ac:dyDescent="0.2">
      <c r="A21">
        <v>0.575215462131621</v>
      </c>
      <c r="B21">
        <v>0.60822045016006709</v>
      </c>
      <c r="C21">
        <v>0.654194984373767</v>
      </c>
      <c r="D21">
        <v>0.71236439328195611</v>
      </c>
      <c r="E21">
        <v>0.77966586088365408</v>
      </c>
      <c r="F21">
        <v>0.85414952303339309</v>
      </c>
      <c r="G21">
        <v>0.92716610874088312</v>
      </c>
      <c r="H21">
        <v>0.99025435126126604</v>
      </c>
      <c r="I21">
        <v>1.0330750964828801</v>
      </c>
      <c r="J21">
        <v>1.05617650569265</v>
      </c>
      <c r="K21">
        <v>1.06044017022689</v>
      </c>
      <c r="L21">
        <v>1.0525433444977099</v>
      </c>
      <c r="M21">
        <v>1.03477825560138</v>
      </c>
      <c r="N21">
        <v>1.0095860359122599</v>
      </c>
      <c r="O21">
        <v>0.98241527146474505</v>
      </c>
      <c r="P21">
        <v>0.95783288857496307</v>
      </c>
      <c r="Q21">
        <v>0.93432654144540306</v>
      </c>
      <c r="R21">
        <v>0.91540097511155905</v>
      </c>
      <c r="S21">
        <v>0.89721754128949804</v>
      </c>
      <c r="T21">
        <v>0.88423477307488407</v>
      </c>
      <c r="U21">
        <v>0.87709290020576702</v>
      </c>
      <c r="V21">
        <v>0.87543394642787309</v>
      </c>
      <c r="W21">
        <v>0.87818272411616305</v>
      </c>
      <c r="X21">
        <v>0.88330862439672997</v>
      </c>
      <c r="Y21">
        <v>0.89087515166809905</v>
      </c>
      <c r="Z21">
        <v>0.90073614263313406</v>
      </c>
      <c r="AA21">
        <v>0.91292395617562405</v>
      </c>
      <c r="AB21">
        <v>0.92809405228316111</v>
      </c>
      <c r="AC21">
        <v>0.94569958744640303</v>
      </c>
      <c r="AD21">
        <v>0.96599947093644112</v>
      </c>
      <c r="AE21">
        <v>0.98987973380065908</v>
      </c>
      <c r="AF21">
        <v>1.0152286521720799</v>
      </c>
      <c r="AG21">
        <v>1.04702641431486</v>
      </c>
      <c r="AH21">
        <v>1.0809238646966199</v>
      </c>
      <c r="AI21">
        <v>1.12021627232197</v>
      </c>
      <c r="AJ21">
        <v>1.16509320816287</v>
      </c>
      <c r="AK21">
        <v>1.2167384557486101</v>
      </c>
      <c r="AL21">
        <v>1.2724346772256601</v>
      </c>
      <c r="AM21">
        <v>1.3381242414780199</v>
      </c>
      <c r="AN21">
        <v>1.41826528568059</v>
      </c>
      <c r="AO21">
        <v>1.5079856544938401</v>
      </c>
      <c r="AP21">
        <v>1.61089970520889</v>
      </c>
      <c r="AQ21">
        <v>1.7351972080585298</v>
      </c>
      <c r="AR21">
        <v>1.88762047274016</v>
      </c>
      <c r="AS21">
        <v>2.0674735451654098</v>
      </c>
    </row>
    <row r="22" spans="1:45" x14ac:dyDescent="0.2">
      <c r="A22">
        <v>0.54861423549529209</v>
      </c>
      <c r="B22">
        <v>0.58019315725226805</v>
      </c>
      <c r="C22">
        <v>0.6248165985063161</v>
      </c>
      <c r="D22">
        <v>0.68114109472865403</v>
      </c>
      <c r="E22">
        <v>0.7464823566809291</v>
      </c>
      <c r="F22">
        <v>0.81970836240419409</v>
      </c>
      <c r="G22">
        <v>0.89255712722529312</v>
      </c>
      <c r="H22">
        <v>0.95734793615758207</v>
      </c>
      <c r="I22">
        <v>1.0039872345190199</v>
      </c>
      <c r="J22">
        <v>1.0308127141657499</v>
      </c>
      <c r="K22">
        <v>1.03921010774692</v>
      </c>
      <c r="L22">
        <v>1.03489503467126</v>
      </c>
      <c r="M22">
        <v>1.02075769067588</v>
      </c>
      <c r="N22">
        <v>0.99801896630106712</v>
      </c>
      <c r="O22">
        <v>0.97238554059293303</v>
      </c>
      <c r="P22">
        <v>0.94972060982802309</v>
      </c>
      <c r="Q22">
        <v>0.92766190883460209</v>
      </c>
      <c r="R22">
        <v>0.90974668822460503</v>
      </c>
      <c r="S22">
        <v>0.89248905892310004</v>
      </c>
      <c r="T22">
        <v>0.88021147484103912</v>
      </c>
      <c r="U22">
        <v>0.87361013530225606</v>
      </c>
      <c r="V22">
        <v>0.87232224418987303</v>
      </c>
      <c r="W22">
        <v>0.87538767626117808</v>
      </c>
      <c r="X22">
        <v>0.88071968094839803</v>
      </c>
      <c r="Y22">
        <v>0.88851831279853111</v>
      </c>
      <c r="Z22">
        <v>0.89857585924297212</v>
      </c>
      <c r="AA22">
        <v>0.91099619021855205</v>
      </c>
      <c r="AB22">
        <v>0.92631092363098</v>
      </c>
      <c r="AC22">
        <v>0.94404379201784805</v>
      </c>
      <c r="AD22">
        <v>0.96447638858472706</v>
      </c>
      <c r="AE22">
        <v>0.98845414550394206</v>
      </c>
      <c r="AF22">
        <v>1.0139285974063801</v>
      </c>
      <c r="AG22">
        <v>1.04578814433823</v>
      </c>
      <c r="AH22">
        <v>1.0797610940014499</v>
      </c>
      <c r="AI22">
        <v>1.1191595240312</v>
      </c>
      <c r="AJ22">
        <v>1.16406100301649</v>
      </c>
      <c r="AK22">
        <v>1.21576379124676</v>
      </c>
      <c r="AL22">
        <v>1.27151259264015</v>
      </c>
      <c r="AM22">
        <v>1.3372609533087001</v>
      </c>
      <c r="AN22">
        <v>1.4174165303249799</v>
      </c>
      <c r="AO22">
        <v>1.5071534036898799</v>
      </c>
      <c r="AP22">
        <v>1.61008849149808</v>
      </c>
      <c r="AQ22">
        <v>1.7344202737577699</v>
      </c>
      <c r="AR22">
        <v>1.8868459661572601</v>
      </c>
      <c r="AS22">
        <v>2.06673727590637</v>
      </c>
    </row>
    <row r="23" spans="1:45" x14ac:dyDescent="0.2">
      <c r="A23">
        <v>0.524083313661446</v>
      </c>
      <c r="B23">
        <v>0.55447325999753205</v>
      </c>
      <c r="C23">
        <v>0.59748722076337701</v>
      </c>
      <c r="D23">
        <v>0.651810874340368</v>
      </c>
      <c r="E23">
        <v>0.71573328676453307</v>
      </c>
      <c r="F23">
        <v>0.78741537427028407</v>
      </c>
      <c r="G23">
        <v>0.85975428845730606</v>
      </c>
      <c r="H23">
        <v>0.92571472389480103</v>
      </c>
      <c r="I23">
        <v>0.97557793672470905</v>
      </c>
      <c r="J23">
        <v>1.0060662117621999</v>
      </c>
      <c r="K23">
        <v>1.01837334280101</v>
      </c>
      <c r="L23">
        <v>1.0175858227591299</v>
      </c>
      <c r="M23">
        <v>1.0067094407829</v>
      </c>
      <c r="N23">
        <v>0.98707433528850608</v>
      </c>
      <c r="O23">
        <v>0.96342670304425804</v>
      </c>
      <c r="P23">
        <v>0.94170670769995213</v>
      </c>
      <c r="Q23">
        <v>0.92110474633190809</v>
      </c>
      <c r="R23">
        <v>0.90417828513006004</v>
      </c>
      <c r="S23">
        <v>0.88785012994835</v>
      </c>
      <c r="T23">
        <v>0.87623389183724809</v>
      </c>
      <c r="U23">
        <v>0.8700761387716921</v>
      </c>
      <c r="V23">
        <v>0.86916821698660207</v>
      </c>
      <c r="W23">
        <v>0.8725208456662521</v>
      </c>
      <c r="X23">
        <v>0.87811417796916402</v>
      </c>
      <c r="Y23">
        <v>0.88611924669017406</v>
      </c>
      <c r="Z23">
        <v>0.89639704569034706</v>
      </c>
      <c r="AA23">
        <v>0.90899321737528305</v>
      </c>
      <c r="AB23">
        <v>0.92447087336188805</v>
      </c>
      <c r="AC23">
        <v>0.94236689187686995</v>
      </c>
      <c r="AD23">
        <v>0.96293319359389207</v>
      </c>
      <c r="AE23">
        <v>0.98702414288688511</v>
      </c>
      <c r="AF23">
        <v>1.01260398536249</v>
      </c>
      <c r="AG23">
        <v>1.0445280090519</v>
      </c>
      <c r="AH23">
        <v>1.0785814434039001</v>
      </c>
      <c r="AI23">
        <v>1.11801910999851</v>
      </c>
      <c r="AJ23">
        <v>1.1629885411282399</v>
      </c>
      <c r="AK23">
        <v>1.2147699442681499</v>
      </c>
      <c r="AL23">
        <v>1.27055434994676</v>
      </c>
      <c r="AM23">
        <v>1.3363481222060301</v>
      </c>
      <c r="AN23">
        <v>1.41654713804962</v>
      </c>
      <c r="AO23">
        <v>1.5062834098509801</v>
      </c>
      <c r="AP23">
        <v>1.6092448537594302</v>
      </c>
      <c r="AQ23">
        <v>1.7335922295389001</v>
      </c>
      <c r="AR23">
        <v>1.8860389194952401</v>
      </c>
      <c r="AS23">
        <v>2.0659204369139901</v>
      </c>
    </row>
    <row r="24" spans="1:45" x14ac:dyDescent="0.2">
      <c r="A24">
        <v>0.50129621560910509</v>
      </c>
      <c r="B24">
        <v>0.53042828255694308</v>
      </c>
      <c r="C24">
        <v>0.57198337779390007</v>
      </c>
      <c r="D24">
        <v>0.62477472107259702</v>
      </c>
      <c r="E24">
        <v>0.68672664496628411</v>
      </c>
      <c r="F24">
        <v>0.75658494754954109</v>
      </c>
      <c r="G24">
        <v>0.82846382697276211</v>
      </c>
      <c r="H24">
        <v>0.89535305727142611</v>
      </c>
      <c r="I24">
        <v>0.94798857920396506</v>
      </c>
      <c r="J24">
        <v>0.98181492831573702</v>
      </c>
      <c r="K24">
        <v>0.99804178794889309</v>
      </c>
      <c r="L24">
        <v>1.0004334546702001</v>
      </c>
      <c r="M24">
        <v>0.99274192176351506</v>
      </c>
      <c r="N24">
        <v>0.97581059818093308</v>
      </c>
      <c r="O24">
        <v>0.95469993375732709</v>
      </c>
      <c r="P24">
        <v>0.9343546537853531</v>
      </c>
      <c r="Q24">
        <v>0.91454514422096411</v>
      </c>
      <c r="R24">
        <v>0.89866751173201309</v>
      </c>
      <c r="S24">
        <v>0.88322213474511702</v>
      </c>
      <c r="T24">
        <v>0.87223148993641408</v>
      </c>
      <c r="U24">
        <v>0.86653980508641804</v>
      </c>
      <c r="V24">
        <v>0.86596992079629609</v>
      </c>
      <c r="W24">
        <v>0.86959244080916709</v>
      </c>
      <c r="X24">
        <v>0.87543683750608803</v>
      </c>
      <c r="Y24">
        <v>0.8837009018054951</v>
      </c>
      <c r="Z24">
        <v>0.89414748884946604</v>
      </c>
      <c r="AA24">
        <v>0.90692649078977805</v>
      </c>
      <c r="AB24">
        <v>0.92256763963921995</v>
      </c>
      <c r="AC24">
        <v>0.94059389898403001</v>
      </c>
      <c r="AD24">
        <v>0.9612952573640291</v>
      </c>
      <c r="AE24">
        <v>0.98548552946668111</v>
      </c>
      <c r="AF24">
        <v>1.0111601593272801</v>
      </c>
      <c r="AG24">
        <v>1.0432115874643899</v>
      </c>
      <c r="AH24">
        <v>1.07737035390578</v>
      </c>
      <c r="AI24">
        <v>1.1168760944237199</v>
      </c>
      <c r="AJ24">
        <v>1.16187651747203</v>
      </c>
      <c r="AK24">
        <v>1.2137202464985801</v>
      </c>
      <c r="AL24">
        <v>1.26956910156372</v>
      </c>
      <c r="AM24">
        <v>1.33537634845538</v>
      </c>
      <c r="AN24">
        <v>1.4156131554031399</v>
      </c>
      <c r="AO24">
        <v>1.5054452841336001</v>
      </c>
      <c r="AP24">
        <v>1.6083883310115299</v>
      </c>
      <c r="AQ24">
        <v>1.73277947519034</v>
      </c>
      <c r="AR24">
        <v>1.8851936665828699</v>
      </c>
      <c r="AS24">
        <v>2.0651010785477899</v>
      </c>
    </row>
    <row r="25" spans="1:45" x14ac:dyDescent="0.2">
      <c r="A25">
        <v>0.48030562772659902</v>
      </c>
      <c r="B25">
        <v>0.50819066783433309</v>
      </c>
      <c r="C25">
        <v>0.54852311289232403</v>
      </c>
      <c r="D25">
        <v>0.59927132650392501</v>
      </c>
      <c r="E25">
        <v>0.65962455708590606</v>
      </c>
      <c r="F25">
        <v>0.72794491442417808</v>
      </c>
      <c r="G25">
        <v>0.79919385046641711</v>
      </c>
      <c r="H25">
        <v>0.86629273930719608</v>
      </c>
      <c r="I25">
        <v>0.92134332905868999</v>
      </c>
      <c r="J25">
        <v>0.95824268970111703</v>
      </c>
      <c r="K25">
        <v>0.97798075412392005</v>
      </c>
      <c r="L25">
        <v>0.98355763230093995</v>
      </c>
      <c r="M25">
        <v>0.97876428013905703</v>
      </c>
      <c r="N25">
        <v>0.96457038467104705</v>
      </c>
      <c r="O25">
        <v>0.94565230874963813</v>
      </c>
      <c r="P25">
        <v>0.92672715623124602</v>
      </c>
      <c r="Q25">
        <v>0.90801936694826912</v>
      </c>
      <c r="R25">
        <v>0.89323802207203806</v>
      </c>
      <c r="S25">
        <v>0.87860430903607811</v>
      </c>
      <c r="T25">
        <v>0.86826911829040998</v>
      </c>
      <c r="U25">
        <v>0.86296769148398811</v>
      </c>
      <c r="V25">
        <v>0.8627482627034071</v>
      </c>
      <c r="W25">
        <v>0.86664102017777001</v>
      </c>
      <c r="X25">
        <v>0.87270421658950403</v>
      </c>
      <c r="Y25">
        <v>0.88119638818099</v>
      </c>
      <c r="Z25">
        <v>0.89185207021277002</v>
      </c>
      <c r="AA25">
        <v>0.90479604532818203</v>
      </c>
      <c r="AB25">
        <v>0.92063120237667995</v>
      </c>
      <c r="AC25">
        <v>0.93877375859332313</v>
      </c>
      <c r="AD25">
        <v>0.95962155280328409</v>
      </c>
      <c r="AE25">
        <v>0.98393169397521907</v>
      </c>
      <c r="AF25">
        <v>1.00970647896844</v>
      </c>
      <c r="AG25">
        <v>1.0418267360659801</v>
      </c>
      <c r="AH25">
        <v>1.07604803931583</v>
      </c>
      <c r="AI25">
        <v>1.11564029334226</v>
      </c>
      <c r="AJ25">
        <v>1.1607190459091099</v>
      </c>
      <c r="AK25">
        <v>1.21261526561499</v>
      </c>
      <c r="AL25">
        <v>1.26849897163241</v>
      </c>
      <c r="AM25">
        <v>1.3343835985144299</v>
      </c>
      <c r="AN25">
        <v>1.41463247893724</v>
      </c>
      <c r="AO25">
        <v>1.5044983142696999</v>
      </c>
      <c r="AP25">
        <v>1.6074941650497401</v>
      </c>
      <c r="AQ25">
        <v>1.7318833159913098</v>
      </c>
      <c r="AR25">
        <v>1.8843380247427199</v>
      </c>
      <c r="AS25">
        <v>2.0642226530893302</v>
      </c>
    </row>
    <row r="26" spans="1:45" x14ac:dyDescent="0.2">
      <c r="A26">
        <v>0.46064911058632102</v>
      </c>
      <c r="B26">
        <v>0.48739108391493102</v>
      </c>
      <c r="C26">
        <v>0.52632472627215199</v>
      </c>
      <c r="D26">
        <v>0.57565552506167705</v>
      </c>
      <c r="E26">
        <v>0.63402670647586601</v>
      </c>
      <c r="F26">
        <v>0.70093578238246901</v>
      </c>
      <c r="G26">
        <v>0.77098616015971511</v>
      </c>
      <c r="H26">
        <v>0.83894864543869407</v>
      </c>
      <c r="I26">
        <v>0.89557999952018996</v>
      </c>
      <c r="J26">
        <v>0.93532376134198303</v>
      </c>
      <c r="K26">
        <v>0.95843840202819208</v>
      </c>
      <c r="L26">
        <v>0.96715982166759906</v>
      </c>
      <c r="M26">
        <v>0.96506051573855411</v>
      </c>
      <c r="N26">
        <v>0.95370932581341405</v>
      </c>
      <c r="O26">
        <v>0.93672642726726407</v>
      </c>
      <c r="P26">
        <v>0.91957373619823002</v>
      </c>
      <c r="Q26">
        <v>0.90211069876195804</v>
      </c>
      <c r="R26">
        <v>0.88740086417810404</v>
      </c>
      <c r="S26">
        <v>0.87404709275786308</v>
      </c>
      <c r="T26">
        <v>0.86427608718563109</v>
      </c>
      <c r="U26">
        <v>0.85941598023256505</v>
      </c>
      <c r="V26">
        <v>0.8595109610194851</v>
      </c>
      <c r="W26">
        <v>0.86362200218212204</v>
      </c>
      <c r="X26">
        <v>0.8699169498737751</v>
      </c>
      <c r="Y26">
        <v>0.87862791766720805</v>
      </c>
      <c r="Z26">
        <v>0.88949744953954102</v>
      </c>
      <c r="AA26">
        <v>0.90261818052497611</v>
      </c>
      <c r="AB26">
        <v>0.91857360499812102</v>
      </c>
      <c r="AC26">
        <v>0.93689688914748503</v>
      </c>
      <c r="AD26">
        <v>0.95784976469588312</v>
      </c>
      <c r="AE26">
        <v>0.98231272338313602</v>
      </c>
      <c r="AF26">
        <v>1.00818074710489</v>
      </c>
      <c r="AG26">
        <v>1.04039181240088</v>
      </c>
      <c r="AH26">
        <v>1.0747070936043099</v>
      </c>
      <c r="AI26">
        <v>1.1143734123709199</v>
      </c>
      <c r="AJ26">
        <v>1.1595379365239999</v>
      </c>
      <c r="AK26">
        <v>1.2114724319427099</v>
      </c>
      <c r="AL26">
        <v>1.26741557722466</v>
      </c>
      <c r="AM26">
        <v>1.3333368062363999</v>
      </c>
      <c r="AN26">
        <v>1.41362351885404</v>
      </c>
      <c r="AO26">
        <v>1.5035087268848502</v>
      </c>
      <c r="AP26">
        <v>1.6065306124634899</v>
      </c>
      <c r="AQ26">
        <v>1.7309373145640401</v>
      </c>
      <c r="AR26">
        <v>1.88342586781194</v>
      </c>
      <c r="AS26">
        <v>2.0633220196736599</v>
      </c>
    </row>
    <row r="27" spans="1:45" x14ac:dyDescent="0.2">
      <c r="A27">
        <v>0.44225525394363802</v>
      </c>
      <c r="B27">
        <v>0.46824653891662105</v>
      </c>
      <c r="C27">
        <v>0.50571762158550504</v>
      </c>
      <c r="D27">
        <v>0.55336350720790606</v>
      </c>
      <c r="E27">
        <v>0.61032912544397</v>
      </c>
      <c r="F27">
        <v>0.67532558306054802</v>
      </c>
      <c r="G27">
        <v>0.74436051863465702</v>
      </c>
      <c r="H27">
        <v>0.8124103639174951</v>
      </c>
      <c r="I27">
        <v>0.87049264029816109</v>
      </c>
      <c r="J27">
        <v>0.91308422183050109</v>
      </c>
      <c r="K27">
        <v>0.93896264059700707</v>
      </c>
      <c r="L27">
        <v>0.95068188135589704</v>
      </c>
      <c r="M27">
        <v>0.95159143637317711</v>
      </c>
      <c r="N27">
        <v>0.94279495649756995</v>
      </c>
      <c r="O27">
        <v>0.92803955463078103</v>
      </c>
      <c r="P27">
        <v>0.9121922283657371</v>
      </c>
      <c r="Q27">
        <v>0.89636493472742707</v>
      </c>
      <c r="R27">
        <v>0.88243811071030809</v>
      </c>
      <c r="S27">
        <v>0.86922665536686405</v>
      </c>
      <c r="T27">
        <v>0.86027555989986404</v>
      </c>
      <c r="U27">
        <v>0.85583993565334804</v>
      </c>
      <c r="V27">
        <v>0.8562140685661831</v>
      </c>
      <c r="W27">
        <v>0.86057490197033604</v>
      </c>
      <c r="X27">
        <v>0.86709820297382512</v>
      </c>
      <c r="Y27">
        <v>0.87600861196881996</v>
      </c>
      <c r="Z27">
        <v>0.88707455709177208</v>
      </c>
      <c r="AA27">
        <v>0.9003682300827861</v>
      </c>
      <c r="AB27">
        <v>0.91652010205148005</v>
      </c>
      <c r="AC27">
        <v>0.93493641665839</v>
      </c>
      <c r="AD27">
        <v>0.95605539879905999</v>
      </c>
      <c r="AE27">
        <v>0.98063253823186602</v>
      </c>
      <c r="AF27">
        <v>1.0066028662772899</v>
      </c>
      <c r="AG27">
        <v>1.03891281249968</v>
      </c>
      <c r="AH27">
        <v>1.07333016520008</v>
      </c>
      <c r="AI27">
        <v>1.11306709629916</v>
      </c>
      <c r="AJ27">
        <v>1.15829969636398</v>
      </c>
      <c r="AK27">
        <v>1.21030686668815</v>
      </c>
      <c r="AL27">
        <v>1.2662842531126901</v>
      </c>
      <c r="AM27">
        <v>1.33224961345608</v>
      </c>
      <c r="AN27">
        <v>1.4125826565172801</v>
      </c>
      <c r="AO27">
        <v>1.50251790946152</v>
      </c>
      <c r="AP27">
        <v>1.6055012857428599</v>
      </c>
      <c r="AQ27">
        <v>1.7299566231171899</v>
      </c>
      <c r="AR27">
        <v>1.8824574281792699</v>
      </c>
      <c r="AS27">
        <v>2.0623712628583299</v>
      </c>
    </row>
    <row r="28" spans="1:45" x14ac:dyDescent="0.2">
      <c r="A28">
        <v>0.42522989501176806</v>
      </c>
      <c r="B28">
        <v>0.45022914264630104</v>
      </c>
      <c r="C28">
        <v>0.48638070603439804</v>
      </c>
      <c r="D28">
        <v>0.53281734552303706</v>
      </c>
      <c r="E28">
        <v>0.58786496330452809</v>
      </c>
      <c r="F28">
        <v>0.65135340547327503</v>
      </c>
      <c r="G28">
        <v>0.71921386533023302</v>
      </c>
      <c r="H28">
        <v>0.78712451638045999</v>
      </c>
      <c r="I28">
        <v>0.84657151762044403</v>
      </c>
      <c r="J28">
        <v>0.89127138287975705</v>
      </c>
      <c r="K28">
        <v>0.92012172391187996</v>
      </c>
      <c r="L28">
        <v>0.93453444958496712</v>
      </c>
      <c r="M28">
        <v>0.93828135025036208</v>
      </c>
      <c r="N28">
        <v>0.93165744032219711</v>
      </c>
      <c r="O28">
        <v>0.91891176653359807</v>
      </c>
      <c r="P28">
        <v>0.90495043350526405</v>
      </c>
      <c r="Q28">
        <v>0.89004561331663412</v>
      </c>
      <c r="R28">
        <v>0.87734945167623701</v>
      </c>
      <c r="S28">
        <v>0.86521672079970302</v>
      </c>
      <c r="T28">
        <v>0.85619444175029902</v>
      </c>
      <c r="U28">
        <v>0.85222206125626809</v>
      </c>
      <c r="V28">
        <v>0.85289563643643307</v>
      </c>
      <c r="W28">
        <v>0.8574513728685631</v>
      </c>
      <c r="X28">
        <v>0.86422382817532306</v>
      </c>
      <c r="Y28">
        <v>0.87336850144521505</v>
      </c>
      <c r="Z28">
        <v>0.88460088979274998</v>
      </c>
      <c r="AA28">
        <v>0.89806903502942803</v>
      </c>
      <c r="AB28">
        <v>0.91437056156512908</v>
      </c>
      <c r="AC28">
        <v>0.93298936338810001</v>
      </c>
      <c r="AD28">
        <v>0.95418563445953408</v>
      </c>
      <c r="AE28">
        <v>0.97888072104241508</v>
      </c>
      <c r="AF28">
        <v>1.0049682079500899</v>
      </c>
      <c r="AG28">
        <v>1.03738405065035</v>
      </c>
      <c r="AH28">
        <v>1.0718802947629</v>
      </c>
      <c r="AI28">
        <v>1.1116832723763099</v>
      </c>
      <c r="AJ28">
        <v>1.1569734781574499</v>
      </c>
      <c r="AK28">
        <v>1.2090326358622601</v>
      </c>
      <c r="AL28">
        <v>1.2651007294546801</v>
      </c>
      <c r="AM28">
        <v>1.33113206074433</v>
      </c>
      <c r="AN28">
        <v>1.41148620762623</v>
      </c>
      <c r="AO28">
        <v>1.50146685982595</v>
      </c>
      <c r="AP28">
        <v>1.60451983185032</v>
      </c>
      <c r="AQ28">
        <v>1.7289427965725999</v>
      </c>
      <c r="AR28">
        <v>1.88147024434081</v>
      </c>
      <c r="AS28">
        <v>2.0613902833061899</v>
      </c>
    </row>
    <row r="29" spans="1:45" x14ac:dyDescent="0.2">
      <c r="A29">
        <v>0.40951540062277803</v>
      </c>
      <c r="B29">
        <v>0.43333771805456001</v>
      </c>
      <c r="C29">
        <v>0.46844531018083602</v>
      </c>
      <c r="D29">
        <v>0.51334163655644605</v>
      </c>
      <c r="E29">
        <v>0.56689826680649302</v>
      </c>
      <c r="F29">
        <v>0.62892583331587104</v>
      </c>
      <c r="G29">
        <v>0.69528689758852802</v>
      </c>
      <c r="H29">
        <v>0.76291939727324909</v>
      </c>
      <c r="I29">
        <v>0.82312074431772209</v>
      </c>
      <c r="J29">
        <v>0.87054556112557802</v>
      </c>
      <c r="K29">
        <v>0.90193448290253309</v>
      </c>
      <c r="L29">
        <v>0.91902612413992002</v>
      </c>
      <c r="M29">
        <v>0.92483273909609109</v>
      </c>
      <c r="N29">
        <v>0.92104853886200311</v>
      </c>
      <c r="O29">
        <v>0.91038179714243905</v>
      </c>
      <c r="P29">
        <v>0.89749918156958708</v>
      </c>
      <c r="Q29">
        <v>0.88413610902756512</v>
      </c>
      <c r="R29">
        <v>0.87230409701283507</v>
      </c>
      <c r="S29">
        <v>0.86095080624861908</v>
      </c>
      <c r="T29">
        <v>0.85230980689229607</v>
      </c>
      <c r="U29">
        <v>0.8486536060932971</v>
      </c>
      <c r="V29">
        <v>0.8495024394947911</v>
      </c>
      <c r="W29">
        <v>0.85431036904676205</v>
      </c>
      <c r="X29">
        <v>0.86129525554855901</v>
      </c>
      <c r="Y29">
        <v>0.87062133988775903</v>
      </c>
      <c r="Z29">
        <v>0.88206158850504501</v>
      </c>
      <c r="AA29">
        <v>0.89570320899934808</v>
      </c>
      <c r="AB29">
        <v>0.91217752341030611</v>
      </c>
      <c r="AC29">
        <v>0.93093268844315802</v>
      </c>
      <c r="AD29">
        <v>0.95228331272773203</v>
      </c>
      <c r="AE29">
        <v>0.97707839433658905</v>
      </c>
      <c r="AF29">
        <v>1.00327770043669</v>
      </c>
      <c r="AG29">
        <v>1.0357973236548701</v>
      </c>
      <c r="AH29">
        <v>1.0704002235996799</v>
      </c>
      <c r="AI29">
        <v>1.1102739574824201</v>
      </c>
      <c r="AJ29">
        <v>1.1556735313884099</v>
      </c>
      <c r="AK29">
        <v>1.2077915907832</v>
      </c>
      <c r="AL29">
        <v>1.2638559779787399</v>
      </c>
      <c r="AM29">
        <v>1.3299632102804599</v>
      </c>
      <c r="AN29">
        <v>1.4103249891915799</v>
      </c>
      <c r="AO29">
        <v>1.5003165188457901</v>
      </c>
      <c r="AP29">
        <v>1.6034703855269399</v>
      </c>
      <c r="AQ29">
        <v>1.7278751717654699</v>
      </c>
      <c r="AR29">
        <v>1.8804426700396899</v>
      </c>
      <c r="AS29">
        <v>2.0603663210291199</v>
      </c>
    </row>
    <row r="30" spans="1:45" x14ac:dyDescent="0.2">
      <c r="A30">
        <v>0.39448969173491905</v>
      </c>
      <c r="B30">
        <v>0.41769965129406805</v>
      </c>
      <c r="C30">
        <v>0.45159687733017301</v>
      </c>
      <c r="D30">
        <v>0.49521309654864504</v>
      </c>
      <c r="E30">
        <v>0.54728357517952508</v>
      </c>
      <c r="F30">
        <v>0.60766808890132507</v>
      </c>
      <c r="G30">
        <v>0.67279244814404804</v>
      </c>
      <c r="H30">
        <v>0.73997339493434311</v>
      </c>
      <c r="I30">
        <v>0.80069620143506504</v>
      </c>
      <c r="J30">
        <v>0.84992042190388206</v>
      </c>
      <c r="K30">
        <v>0.88360890363463807</v>
      </c>
      <c r="L30">
        <v>0.90323635803763203</v>
      </c>
      <c r="M30">
        <v>0.91200953871873502</v>
      </c>
      <c r="N30">
        <v>0.91012727913153812</v>
      </c>
      <c r="O30">
        <v>0.9013798553905481</v>
      </c>
      <c r="P30">
        <v>0.89027980305642207</v>
      </c>
      <c r="Q30">
        <v>0.87797196874090511</v>
      </c>
      <c r="R30">
        <v>0.86740691677401605</v>
      </c>
      <c r="S30">
        <v>0.85674275310678005</v>
      </c>
      <c r="T30">
        <v>0.84844478102419607</v>
      </c>
      <c r="U30">
        <v>0.84486977649573702</v>
      </c>
      <c r="V30">
        <v>0.84614983724428205</v>
      </c>
      <c r="W30">
        <v>0.85112408990562005</v>
      </c>
      <c r="X30">
        <v>0.85831147255778706</v>
      </c>
      <c r="Y30">
        <v>0.86786322201596999</v>
      </c>
      <c r="Z30">
        <v>0.87947994457483603</v>
      </c>
      <c r="AA30">
        <v>0.89331235396104802</v>
      </c>
      <c r="AB30">
        <v>0.90992079891031208</v>
      </c>
      <c r="AC30">
        <v>0.92882572263071506</v>
      </c>
      <c r="AD30">
        <v>0.95030434863265312</v>
      </c>
      <c r="AE30">
        <v>0.97524270865927809</v>
      </c>
      <c r="AF30">
        <v>1.0015532228213</v>
      </c>
      <c r="AG30">
        <v>1.03414931768064</v>
      </c>
      <c r="AH30">
        <v>1.0688317454330301</v>
      </c>
      <c r="AI30">
        <v>1.1088112798176999</v>
      </c>
      <c r="AJ30">
        <v>1.15428177543318</v>
      </c>
      <c r="AK30">
        <v>1.20646385462018</v>
      </c>
      <c r="AL30">
        <v>1.2625963508751701</v>
      </c>
      <c r="AM30">
        <v>1.32873092346198</v>
      </c>
      <c r="AN30">
        <v>1.40917009978514</v>
      </c>
      <c r="AO30">
        <v>1.49919663850407</v>
      </c>
      <c r="AP30">
        <v>1.6023412155324501</v>
      </c>
      <c r="AQ30">
        <v>1.72681590996892</v>
      </c>
      <c r="AR30">
        <v>1.8793570767938399</v>
      </c>
      <c r="AS30">
        <v>2.0592768937051198</v>
      </c>
    </row>
    <row r="31" spans="1:45" x14ac:dyDescent="0.2">
      <c r="A31">
        <v>0.38073758670283403</v>
      </c>
      <c r="B31">
        <v>0.40301181731301605</v>
      </c>
      <c r="C31">
        <v>0.43601132306655904</v>
      </c>
      <c r="D31">
        <v>0.47815295522374501</v>
      </c>
      <c r="E31">
        <v>0.52869189476184608</v>
      </c>
      <c r="F31">
        <v>0.58748878625435408</v>
      </c>
      <c r="G31">
        <v>0.65136366457535511</v>
      </c>
      <c r="H31">
        <v>0.71790616826951703</v>
      </c>
      <c r="I31">
        <v>0.77926974862294907</v>
      </c>
      <c r="J31">
        <v>0.83022173532302301</v>
      </c>
      <c r="K31">
        <v>0.86606105758389906</v>
      </c>
      <c r="L31">
        <v>0.88843423484903605</v>
      </c>
      <c r="M31">
        <v>0.89872441954032312</v>
      </c>
      <c r="N31">
        <v>0.89965672531112206</v>
      </c>
      <c r="O31">
        <v>0.89286904271979906</v>
      </c>
      <c r="P31">
        <v>0.88289856778714804</v>
      </c>
      <c r="Q31">
        <v>0.87181544259376609</v>
      </c>
      <c r="R31">
        <v>0.86191791200760604</v>
      </c>
      <c r="S31">
        <v>0.85211772768903005</v>
      </c>
      <c r="T31">
        <v>0.84469241493830405</v>
      </c>
      <c r="U31">
        <v>0.84147475300263908</v>
      </c>
      <c r="V31">
        <v>0.8425567156872571</v>
      </c>
      <c r="W31">
        <v>0.84791076680674904</v>
      </c>
      <c r="X31">
        <v>0.85530727163980402</v>
      </c>
      <c r="Y31">
        <v>0.86504528660322211</v>
      </c>
      <c r="Z31">
        <v>0.87687713298898107</v>
      </c>
      <c r="AA31">
        <v>0.89087177715143506</v>
      </c>
      <c r="AB31">
        <v>0.90765021926673406</v>
      </c>
      <c r="AC31">
        <v>0.92667157475194206</v>
      </c>
      <c r="AD31">
        <v>0.94829784804296202</v>
      </c>
      <c r="AE31">
        <v>0.97334133517260002</v>
      </c>
      <c r="AF31">
        <v>0.99975003547032604</v>
      </c>
      <c r="AG31">
        <v>1.03246979366531</v>
      </c>
      <c r="AH31">
        <v>1.06724077544611</v>
      </c>
      <c r="AI31">
        <v>1.10731271156045</v>
      </c>
      <c r="AJ31">
        <v>1.1528253663353201</v>
      </c>
      <c r="AK31">
        <v>1.2050577378506699</v>
      </c>
      <c r="AL31">
        <v>1.2613144145567099</v>
      </c>
      <c r="AM31">
        <v>1.3274466846541499</v>
      </c>
      <c r="AN31">
        <v>1.4079748769040901</v>
      </c>
      <c r="AO31">
        <v>1.4980420550672</v>
      </c>
      <c r="AP31">
        <v>1.60120786761436</v>
      </c>
      <c r="AQ31">
        <v>1.72566405965717</v>
      </c>
      <c r="AR31">
        <v>1.8782249079123199</v>
      </c>
      <c r="AS31">
        <v>2.0581798730558898</v>
      </c>
    </row>
    <row r="32" spans="1:45" x14ac:dyDescent="0.2">
      <c r="A32">
        <v>0.36763323978978002</v>
      </c>
      <c r="B32">
        <v>0.38916569693231901</v>
      </c>
      <c r="C32">
        <v>0.42114462145314402</v>
      </c>
      <c r="D32">
        <v>0.46226026048270602</v>
      </c>
      <c r="E32">
        <v>0.51134059696771905</v>
      </c>
      <c r="F32">
        <v>0.56850808790048002</v>
      </c>
      <c r="G32">
        <v>0.63121663151526508</v>
      </c>
      <c r="H32">
        <v>0.69694513160822502</v>
      </c>
      <c r="I32">
        <v>0.75835741096075104</v>
      </c>
      <c r="J32">
        <v>0.81105747026439712</v>
      </c>
      <c r="K32">
        <v>0.84902411079776208</v>
      </c>
      <c r="L32">
        <v>0.87327614784474705</v>
      </c>
      <c r="M32">
        <v>0.88624697175699207</v>
      </c>
      <c r="N32">
        <v>0.88886621559858203</v>
      </c>
      <c r="O32">
        <v>0.88396688596657302</v>
      </c>
      <c r="P32">
        <v>0.87558277034072807</v>
      </c>
      <c r="Q32">
        <v>0.86596134262057811</v>
      </c>
      <c r="R32">
        <v>0.8566223258837331</v>
      </c>
      <c r="S32">
        <v>0.84766565672379601</v>
      </c>
      <c r="T32">
        <v>0.84089305969161909</v>
      </c>
      <c r="U32">
        <v>0.83826680316120206</v>
      </c>
      <c r="V32">
        <v>0.83974409495037505</v>
      </c>
      <c r="W32">
        <v>0.84449407426296996</v>
      </c>
      <c r="X32">
        <v>0.85227058269108502</v>
      </c>
      <c r="Y32">
        <v>0.86222477646209805</v>
      </c>
      <c r="Z32">
        <v>0.87419977700073204</v>
      </c>
      <c r="AA32">
        <v>0.88836239777652803</v>
      </c>
      <c r="AB32">
        <v>0.90528489185880312</v>
      </c>
      <c r="AC32">
        <v>0.92446656874142208</v>
      </c>
      <c r="AD32">
        <v>0.94622853384429506</v>
      </c>
      <c r="AE32">
        <v>0.97140027974302612</v>
      </c>
      <c r="AF32">
        <v>0.99792034463186308</v>
      </c>
      <c r="AG32">
        <v>1.0307471136412401</v>
      </c>
      <c r="AH32">
        <v>1.0656030998108901</v>
      </c>
      <c r="AI32">
        <v>1.10574667013508</v>
      </c>
      <c r="AJ32">
        <v>1.1513257928851299</v>
      </c>
      <c r="AK32">
        <v>1.20364401284346</v>
      </c>
      <c r="AL32">
        <v>1.25992848295718</v>
      </c>
      <c r="AM32">
        <v>1.32613440954588</v>
      </c>
      <c r="AN32">
        <v>1.4066932620854899</v>
      </c>
      <c r="AO32">
        <v>1.4967950601892701</v>
      </c>
      <c r="AP32">
        <v>1.5999775924553798</v>
      </c>
      <c r="AQ32">
        <v>1.72452013300528</v>
      </c>
      <c r="AR32">
        <v>1.8770885941051501</v>
      </c>
      <c r="AS32">
        <v>2.05698558183163</v>
      </c>
    </row>
    <row r="33" spans="1:45" x14ac:dyDescent="0.2">
      <c r="A33">
        <v>0.35551887071027105</v>
      </c>
      <c r="B33">
        <v>0.37635588960914601</v>
      </c>
      <c r="C33">
        <v>0.40732991883404002</v>
      </c>
      <c r="D33">
        <v>0.44711596476210802</v>
      </c>
      <c r="E33">
        <v>0.49490845843725206</v>
      </c>
      <c r="F33">
        <v>0.55071704462610704</v>
      </c>
      <c r="G33">
        <v>0.611978893121366</v>
      </c>
      <c r="H33">
        <v>0.67685181376217807</v>
      </c>
      <c r="I33">
        <v>0.73846035212335503</v>
      </c>
      <c r="J33">
        <v>0.79213457750797001</v>
      </c>
      <c r="K33">
        <v>0.83185347578933511</v>
      </c>
      <c r="L33">
        <v>0.8586149522263461</v>
      </c>
      <c r="M33">
        <v>0.87360471159752606</v>
      </c>
      <c r="N33">
        <v>0.87882784019139704</v>
      </c>
      <c r="O33">
        <v>0.87560921769778211</v>
      </c>
      <c r="P33">
        <v>0.86857083151056103</v>
      </c>
      <c r="Q33">
        <v>0.85955374229979609</v>
      </c>
      <c r="R33">
        <v>0.85161397428779406</v>
      </c>
      <c r="S33">
        <v>0.84334083151911909</v>
      </c>
      <c r="T33">
        <v>0.83709232694283309</v>
      </c>
      <c r="U33">
        <v>0.83471614027884411</v>
      </c>
      <c r="V33">
        <v>0.83616350769587</v>
      </c>
      <c r="W33">
        <v>0.8416472566067521</v>
      </c>
      <c r="X33">
        <v>0.84914079071026904</v>
      </c>
      <c r="Y33">
        <v>0.85930246880201</v>
      </c>
      <c r="Z33">
        <v>0.87150502502437999</v>
      </c>
      <c r="AA33">
        <v>0.88582302579850103</v>
      </c>
      <c r="AB33">
        <v>0.90290274781569402</v>
      </c>
      <c r="AC33">
        <v>0.92224473336218404</v>
      </c>
      <c r="AD33">
        <v>0.94410867384697505</v>
      </c>
      <c r="AE33">
        <v>0.96941784901372108</v>
      </c>
      <c r="AF33">
        <v>0.99604878496510996</v>
      </c>
      <c r="AG33">
        <v>1.0289617980022401</v>
      </c>
      <c r="AH33">
        <v>1.06391955945608</v>
      </c>
      <c r="AI33">
        <v>1.1041442807863899</v>
      </c>
      <c r="AJ33">
        <v>1.1498179386795799</v>
      </c>
      <c r="AK33">
        <v>1.2021667266420901</v>
      </c>
      <c r="AL33">
        <v>1.2585089509285399</v>
      </c>
      <c r="AM33">
        <v>1.3248076551024601</v>
      </c>
      <c r="AN33">
        <v>1.40539169621886</v>
      </c>
      <c r="AO33">
        <v>1.49554369413393</v>
      </c>
      <c r="AP33">
        <v>1.59872075470973</v>
      </c>
      <c r="AQ33">
        <v>1.7232788840204099</v>
      </c>
      <c r="AR33">
        <v>1.8758669269639001</v>
      </c>
      <c r="AS33">
        <v>2.0558328337924698</v>
      </c>
    </row>
    <row r="34" spans="1:45" x14ac:dyDescent="0.2">
      <c r="A34">
        <v>0.34408139965177303</v>
      </c>
      <c r="B34">
        <v>0.36421079754697305</v>
      </c>
      <c r="C34">
        <v>0.39430159538769999</v>
      </c>
      <c r="D34">
        <v>0.43305580493086998</v>
      </c>
      <c r="E34">
        <v>0.47936074839213805</v>
      </c>
      <c r="F34">
        <v>0.53369272171242699</v>
      </c>
      <c r="G34">
        <v>0.59377621322525409</v>
      </c>
      <c r="H34">
        <v>0.65781806874319204</v>
      </c>
      <c r="I34">
        <v>0.71920496380736409</v>
      </c>
      <c r="J34">
        <v>0.77378642132147102</v>
      </c>
      <c r="K34">
        <v>0.81546617667947408</v>
      </c>
      <c r="L34">
        <v>0.84451928936489706</v>
      </c>
      <c r="M34">
        <v>0.8609534788066</v>
      </c>
      <c r="N34">
        <v>0.86817230964683612</v>
      </c>
      <c r="O34">
        <v>0.86690211343818702</v>
      </c>
      <c r="P34">
        <v>0.86103017975587204</v>
      </c>
      <c r="Q34">
        <v>0.85356602447981311</v>
      </c>
      <c r="R34">
        <v>0.84603139248418302</v>
      </c>
      <c r="S34">
        <v>0.83902210727267201</v>
      </c>
      <c r="T34">
        <v>0.83327258267913507</v>
      </c>
      <c r="U34">
        <v>0.83095214704441411</v>
      </c>
      <c r="V34">
        <v>0.83278249045576003</v>
      </c>
      <c r="W34">
        <v>0.83810594147507611</v>
      </c>
      <c r="X34">
        <v>0.84630203900928103</v>
      </c>
      <c r="Y34">
        <v>0.85638093639876212</v>
      </c>
      <c r="Z34">
        <v>0.86873674760426811</v>
      </c>
      <c r="AA34">
        <v>0.88324726871794002</v>
      </c>
      <c r="AB34">
        <v>0.90048052640464804</v>
      </c>
      <c r="AC34">
        <v>0.91991843665408413</v>
      </c>
      <c r="AD34">
        <v>0.94195543327408504</v>
      </c>
      <c r="AE34">
        <v>0.96736796048735807</v>
      </c>
      <c r="AF34">
        <v>0.99413749792140105</v>
      </c>
      <c r="AG34">
        <v>1.0271419113397999</v>
      </c>
      <c r="AH34">
        <v>1.06216425410919</v>
      </c>
      <c r="AI34">
        <v>1.10245489042412</v>
      </c>
      <c r="AJ34">
        <v>1.14825103165405</v>
      </c>
      <c r="AK34">
        <v>1.20067236047973</v>
      </c>
      <c r="AL34">
        <v>1.2570645953148301</v>
      </c>
      <c r="AM34">
        <v>1.32338563675378</v>
      </c>
      <c r="AN34">
        <v>1.4040140850356899</v>
      </c>
      <c r="AO34">
        <v>1.49419587254883</v>
      </c>
      <c r="AP34">
        <v>1.59745878037336</v>
      </c>
      <c r="AQ34">
        <v>1.7220239597609401</v>
      </c>
      <c r="AR34">
        <v>1.87464900854392</v>
      </c>
      <c r="AS34">
        <v>2.0545804640877399</v>
      </c>
    </row>
    <row r="35" spans="1:45" x14ac:dyDescent="0.2">
      <c r="A35">
        <v>0.33333107423321001</v>
      </c>
      <c r="B35">
        <v>0.35284254036024704</v>
      </c>
      <c r="C35">
        <v>0.38204663693259505</v>
      </c>
      <c r="D35">
        <v>0.41953209633547706</v>
      </c>
      <c r="E35">
        <v>0.46479969988012704</v>
      </c>
      <c r="F35">
        <v>0.51767714904273299</v>
      </c>
      <c r="G35">
        <v>0.576463487786812</v>
      </c>
      <c r="H35">
        <v>0.63952897023005806</v>
      </c>
      <c r="I35">
        <v>0.70088050906521804</v>
      </c>
      <c r="J35">
        <v>0.75626267151055004</v>
      </c>
      <c r="K35">
        <v>0.79972081857776411</v>
      </c>
      <c r="L35">
        <v>0.83040484756567512</v>
      </c>
      <c r="M35">
        <v>0.84888476849319305</v>
      </c>
      <c r="N35">
        <v>0.85783583693744903</v>
      </c>
      <c r="O35">
        <v>0.85834190595546211</v>
      </c>
      <c r="P35">
        <v>0.85394412082605908</v>
      </c>
      <c r="Q35">
        <v>0.84770998424310107</v>
      </c>
      <c r="R35">
        <v>0.84067008286812406</v>
      </c>
      <c r="S35">
        <v>0.83420461081391506</v>
      </c>
      <c r="T35">
        <v>0.82898690018548504</v>
      </c>
      <c r="U35">
        <v>0.82717325235943906</v>
      </c>
      <c r="V35">
        <v>0.8293645056363651</v>
      </c>
      <c r="W35">
        <v>0.83492699757915811</v>
      </c>
      <c r="X35">
        <v>0.84280648342662612</v>
      </c>
      <c r="Y35">
        <v>0.85364163011818905</v>
      </c>
      <c r="Z35">
        <v>0.86598455169599509</v>
      </c>
      <c r="AA35">
        <v>0.88061841076995706</v>
      </c>
      <c r="AB35">
        <v>0.8980123506552351</v>
      </c>
      <c r="AC35">
        <v>0.91759850126601206</v>
      </c>
      <c r="AD35">
        <v>0.93975487389844503</v>
      </c>
      <c r="AE35">
        <v>0.96528685690552996</v>
      </c>
      <c r="AF35">
        <v>0.99215948159545908</v>
      </c>
      <c r="AG35">
        <v>1.0252703905652301</v>
      </c>
      <c r="AH35">
        <v>1.06037630840328</v>
      </c>
      <c r="AI35">
        <v>1.1007851395364501</v>
      </c>
      <c r="AJ35">
        <v>1.14662256800128</v>
      </c>
      <c r="AK35">
        <v>1.19909891798032</v>
      </c>
      <c r="AL35">
        <v>1.2555719825855201</v>
      </c>
      <c r="AM35">
        <v>1.3219318310100201</v>
      </c>
      <c r="AN35">
        <v>1.40261851600586</v>
      </c>
      <c r="AO35">
        <v>1.4928594493845599</v>
      </c>
      <c r="AP35">
        <v>1.5961241443640302</v>
      </c>
      <c r="AQ35">
        <v>1.7207154298844001</v>
      </c>
      <c r="AR35">
        <v>1.8733475513826701</v>
      </c>
      <c r="AS35">
        <v>2.0532765572498599</v>
      </c>
    </row>
    <row r="36" spans="1:45" x14ac:dyDescent="0.2">
      <c r="A36">
        <v>0.32318867511738203</v>
      </c>
      <c r="B36">
        <v>0.34202030347811202</v>
      </c>
      <c r="C36">
        <v>0.37039551595637504</v>
      </c>
      <c r="D36">
        <v>0.40695185985395904</v>
      </c>
      <c r="E36">
        <v>0.45107377441207602</v>
      </c>
      <c r="F36">
        <v>0.50266680645616701</v>
      </c>
      <c r="G36">
        <v>0.56019976623052703</v>
      </c>
      <c r="H36">
        <v>0.62200545957063502</v>
      </c>
      <c r="I36">
        <v>0.68334387477537106</v>
      </c>
      <c r="J36">
        <v>0.73917551165264506</v>
      </c>
      <c r="K36">
        <v>0.78418098406169001</v>
      </c>
      <c r="L36">
        <v>0.81633378844885707</v>
      </c>
      <c r="M36">
        <v>0.83721412032377607</v>
      </c>
      <c r="N36">
        <v>0.84789211465022807</v>
      </c>
      <c r="O36">
        <v>0.85008515089130998</v>
      </c>
      <c r="P36">
        <v>0.84713660763716403</v>
      </c>
      <c r="Q36">
        <v>0.84139283859363001</v>
      </c>
      <c r="R36">
        <v>0.83552777517920307</v>
      </c>
      <c r="S36">
        <v>0.8296145025440621</v>
      </c>
      <c r="T36">
        <v>0.82479776259340309</v>
      </c>
      <c r="U36">
        <v>0.82341927527707204</v>
      </c>
      <c r="V36">
        <v>0.82589833760044706</v>
      </c>
      <c r="W36">
        <v>0.83173626662708611</v>
      </c>
      <c r="X36">
        <v>0.84037418320760204</v>
      </c>
      <c r="Y36">
        <v>0.85014200207660506</v>
      </c>
      <c r="Z36">
        <v>0.86334733542427511</v>
      </c>
      <c r="AA36">
        <v>0.87791032691868209</v>
      </c>
      <c r="AB36">
        <v>0.8954656310423621</v>
      </c>
      <c r="AC36">
        <v>0.91523149349057409</v>
      </c>
      <c r="AD36">
        <v>0.93750360887846806</v>
      </c>
      <c r="AE36">
        <v>0.96316548074104813</v>
      </c>
      <c r="AF36">
        <v>0.99011667004815307</v>
      </c>
      <c r="AG36">
        <v>1.0233501120670201</v>
      </c>
      <c r="AH36">
        <v>1.0585529144114301</v>
      </c>
      <c r="AI36">
        <v>1.09905495956676</v>
      </c>
      <c r="AJ36">
        <v>1.1449506825281</v>
      </c>
      <c r="AK36">
        <v>1.1975048504293799</v>
      </c>
      <c r="AL36">
        <v>1.2540372069016099</v>
      </c>
      <c r="AM36">
        <v>1.32045792558972</v>
      </c>
      <c r="AN36">
        <v>1.4011923178704899</v>
      </c>
      <c r="AO36">
        <v>1.4914475812499</v>
      </c>
      <c r="AP36">
        <v>1.5947654371434301</v>
      </c>
      <c r="AQ36">
        <v>1.7193572886173301</v>
      </c>
      <c r="AR36">
        <v>1.8720435393071702</v>
      </c>
      <c r="AS36">
        <v>2.0519882976966701</v>
      </c>
    </row>
    <row r="37" spans="1:45" x14ac:dyDescent="0.2">
      <c r="A37">
        <v>0.31364591809766501</v>
      </c>
      <c r="B37">
        <v>0.33206205293270202</v>
      </c>
      <c r="C37">
        <v>0.35950774890892701</v>
      </c>
      <c r="D37">
        <v>0.39512301606838102</v>
      </c>
      <c r="E37">
        <v>0.43809750278060999</v>
      </c>
      <c r="F37">
        <v>0.48838195268439999</v>
      </c>
      <c r="G37">
        <v>0.54459276108169308</v>
      </c>
      <c r="H37">
        <v>0.60526787018748507</v>
      </c>
      <c r="I37">
        <v>0.66623609711745002</v>
      </c>
      <c r="J37">
        <v>0.722603307964921</v>
      </c>
      <c r="K37">
        <v>0.76906493778563201</v>
      </c>
      <c r="L37">
        <v>0.80261532266611402</v>
      </c>
      <c r="M37">
        <v>0.82534011083902703</v>
      </c>
      <c r="N37">
        <v>0.83809326537863205</v>
      </c>
      <c r="O37">
        <v>0.84203635389642906</v>
      </c>
      <c r="P37">
        <v>0.83992989281478903</v>
      </c>
      <c r="Q37">
        <v>0.83533443364990312</v>
      </c>
      <c r="R37">
        <v>0.83044522588956904</v>
      </c>
      <c r="S37">
        <v>0.82517000352708103</v>
      </c>
      <c r="T37">
        <v>0.82073917766719506</v>
      </c>
      <c r="U37">
        <v>0.81970729132963105</v>
      </c>
      <c r="V37">
        <v>0.82237876175001001</v>
      </c>
      <c r="W37">
        <v>0.82837933036633604</v>
      </c>
      <c r="X37">
        <v>0.83720713465681307</v>
      </c>
      <c r="Y37">
        <v>0.84781593372835506</v>
      </c>
      <c r="Z37">
        <v>0.86006696780771508</v>
      </c>
      <c r="AA37">
        <v>0.87529010057959611</v>
      </c>
      <c r="AB37">
        <v>0.89297737687233503</v>
      </c>
      <c r="AC37">
        <v>0.91282825855320504</v>
      </c>
      <c r="AD37">
        <v>0.93522688714643609</v>
      </c>
      <c r="AE37">
        <v>0.96097430292306607</v>
      </c>
      <c r="AF37">
        <v>0.9880672575849051</v>
      </c>
      <c r="AG37">
        <v>1.0213684005960999</v>
      </c>
      <c r="AH37">
        <v>1.0566787243923099</v>
      </c>
      <c r="AI37">
        <v>1.0972716394472599</v>
      </c>
      <c r="AJ37">
        <v>1.14325158197188</v>
      </c>
      <c r="AK37">
        <v>1.1958681755107299</v>
      </c>
      <c r="AL37">
        <v>1.2524711408517499</v>
      </c>
      <c r="AM37">
        <v>1.3189147640518499</v>
      </c>
      <c r="AN37">
        <v>1.39970896023022</v>
      </c>
      <c r="AO37">
        <v>1.48999062408368</v>
      </c>
      <c r="AP37">
        <v>1.5933252129087201</v>
      </c>
      <c r="AQ37">
        <v>1.7179482034006099</v>
      </c>
      <c r="AR37">
        <v>1.8706073648395301</v>
      </c>
      <c r="AS37">
        <v>2.05058982275873</v>
      </c>
    </row>
    <row r="38" spans="1:45" x14ac:dyDescent="0.2">
      <c r="A38">
        <v>0.30466604312253104</v>
      </c>
      <c r="B38">
        <v>0.32239258089334405</v>
      </c>
      <c r="C38">
        <v>0.34925053132441303</v>
      </c>
      <c r="D38">
        <v>0.38393687609316002</v>
      </c>
      <c r="E38">
        <v>0.42579164468906205</v>
      </c>
      <c r="F38">
        <v>0.47469004402390302</v>
      </c>
      <c r="G38">
        <v>0.5298728374626871</v>
      </c>
      <c r="H38">
        <v>0.58928771334833707</v>
      </c>
      <c r="I38">
        <v>0.650008025846048</v>
      </c>
      <c r="J38">
        <v>0.70643751907867702</v>
      </c>
      <c r="K38">
        <v>0.75431581420204408</v>
      </c>
      <c r="L38">
        <v>0.78922155777534808</v>
      </c>
      <c r="M38">
        <v>0.81355608849123207</v>
      </c>
      <c r="N38">
        <v>0.82818411408314996</v>
      </c>
      <c r="O38">
        <v>0.83359692524788409</v>
      </c>
      <c r="P38">
        <v>0.83275029794483502</v>
      </c>
      <c r="Q38">
        <v>0.82941998049286503</v>
      </c>
      <c r="R38">
        <v>0.82496033375625999</v>
      </c>
      <c r="S38">
        <v>0.82079443365820703</v>
      </c>
      <c r="T38">
        <v>0.81677796233911104</v>
      </c>
      <c r="U38">
        <v>0.81597122281869605</v>
      </c>
      <c r="V38">
        <v>0.81880226412848911</v>
      </c>
      <c r="W38">
        <v>0.8248940086173141</v>
      </c>
      <c r="X38">
        <v>0.83392623107705999</v>
      </c>
      <c r="Y38">
        <v>0.84466043756209808</v>
      </c>
      <c r="Z38">
        <v>0.85761079425088804</v>
      </c>
      <c r="AA38">
        <v>0.87229826666858312</v>
      </c>
      <c r="AB38">
        <v>0.89037596704517208</v>
      </c>
      <c r="AC38">
        <v>0.91038977510569707</v>
      </c>
      <c r="AD38">
        <v>0.93290384909096902</v>
      </c>
      <c r="AE38">
        <v>0.95878550550158104</v>
      </c>
      <c r="AF38">
        <v>0.98597397208711812</v>
      </c>
      <c r="AG38">
        <v>1.0193822063021201</v>
      </c>
      <c r="AH38">
        <v>1.05479416079051</v>
      </c>
      <c r="AI38">
        <v>1.0954575764980901</v>
      </c>
      <c r="AJ38">
        <v>1.14147016711591</v>
      </c>
      <c r="AK38">
        <v>1.1941918405033101</v>
      </c>
      <c r="AL38">
        <v>1.25085418581409</v>
      </c>
      <c r="AM38">
        <v>1.3173453263786299</v>
      </c>
      <c r="AN38">
        <v>1.3982117026180401</v>
      </c>
      <c r="AO38">
        <v>1.4884991418861899</v>
      </c>
      <c r="AP38">
        <v>1.59189933729658</v>
      </c>
      <c r="AQ38">
        <v>1.7165302432069098</v>
      </c>
      <c r="AR38">
        <v>1.86920771425147</v>
      </c>
      <c r="AS38">
        <v>2.0492098809440802</v>
      </c>
    </row>
    <row r="39" spans="1:45" x14ac:dyDescent="0.2">
      <c r="A39">
        <v>0.29619391465727901</v>
      </c>
      <c r="B39">
        <v>0.31338396528625301</v>
      </c>
      <c r="C39">
        <v>0.33948146714320704</v>
      </c>
      <c r="D39">
        <v>0.373240861929651</v>
      </c>
      <c r="E39">
        <v>0.41407873801650102</v>
      </c>
      <c r="F39">
        <v>0.46187242700739606</v>
      </c>
      <c r="G39">
        <v>0.51564658855965806</v>
      </c>
      <c r="H39">
        <v>0.57410546625127001</v>
      </c>
      <c r="I39">
        <v>0.63437702631496806</v>
      </c>
      <c r="J39">
        <v>0.69094812796619409</v>
      </c>
      <c r="K39">
        <v>0.73984770100406805</v>
      </c>
      <c r="L39">
        <v>0.7762285637203431</v>
      </c>
      <c r="M39">
        <v>0.80203624776351701</v>
      </c>
      <c r="N39">
        <v>0.81818549880270408</v>
      </c>
      <c r="O39">
        <v>0.8252505200845951</v>
      </c>
      <c r="P39">
        <v>0.82581177877830902</v>
      </c>
      <c r="Q39">
        <v>0.82360492151929998</v>
      </c>
      <c r="R39">
        <v>0.81960643972320202</v>
      </c>
      <c r="S39">
        <v>0.81632143861234108</v>
      </c>
      <c r="T39">
        <v>0.81282426957271203</v>
      </c>
      <c r="U39">
        <v>0.81222123241680511</v>
      </c>
      <c r="V39">
        <v>0.81520168546321403</v>
      </c>
      <c r="W39">
        <v>0.82133986201194409</v>
      </c>
      <c r="X39">
        <v>0.8305789158670821</v>
      </c>
      <c r="Y39">
        <v>0.8415596883189731</v>
      </c>
      <c r="Z39">
        <v>0.85460254419052206</v>
      </c>
      <c r="AA39">
        <v>0.86990072685580511</v>
      </c>
      <c r="AB39">
        <v>0.88754574844589906</v>
      </c>
      <c r="AC39">
        <v>0.90783444204762709</v>
      </c>
      <c r="AD39">
        <v>0.93051280604299302</v>
      </c>
      <c r="AE39">
        <v>0.95654150580318709</v>
      </c>
      <c r="AF39">
        <v>0.98383686229355105</v>
      </c>
      <c r="AG39">
        <v>1.0173427941826101</v>
      </c>
      <c r="AH39">
        <v>1.0528140553269001</v>
      </c>
      <c r="AI39">
        <v>1.0935563121140799</v>
      </c>
      <c r="AJ39">
        <v>1.13964910379589</v>
      </c>
      <c r="AK39">
        <v>1.1924607779015399</v>
      </c>
      <c r="AL39">
        <v>1.24915940197429</v>
      </c>
      <c r="AM39">
        <v>1.31572012178425</v>
      </c>
      <c r="AN39">
        <v>1.3966224476471201</v>
      </c>
      <c r="AO39">
        <v>1.4869476128718699</v>
      </c>
      <c r="AP39">
        <v>1.5904121505914701</v>
      </c>
      <c r="AQ39">
        <v>1.7150567251245699</v>
      </c>
      <c r="AR39">
        <v>1.8676964789461401</v>
      </c>
      <c r="AS39">
        <v>2.0477131440436702</v>
      </c>
    </row>
    <row r="40" spans="1:45" x14ac:dyDescent="0.2">
      <c r="A40">
        <v>0.28811389169992202</v>
      </c>
      <c r="B40">
        <v>0.304880485442036</v>
      </c>
      <c r="C40">
        <v>0.33026011159396002</v>
      </c>
      <c r="D40">
        <v>0.36318549958322804</v>
      </c>
      <c r="E40">
        <v>0.40299525630418803</v>
      </c>
      <c r="F40">
        <v>0.44963526027989303</v>
      </c>
      <c r="G40">
        <v>0.50228982464412708</v>
      </c>
      <c r="H40">
        <v>0.55983959999462807</v>
      </c>
      <c r="I40">
        <v>0.61952134617364307</v>
      </c>
      <c r="J40">
        <v>0.67586521426865609</v>
      </c>
      <c r="K40">
        <v>0.72567648156143905</v>
      </c>
      <c r="L40">
        <v>0.76335497630814608</v>
      </c>
      <c r="M40">
        <v>0.79079899724584801</v>
      </c>
      <c r="N40">
        <v>0.80834889938632604</v>
      </c>
      <c r="O40">
        <v>0.81690450525395608</v>
      </c>
      <c r="P40">
        <v>0.81892224267849212</v>
      </c>
      <c r="Q40">
        <v>0.81781953034233501</v>
      </c>
      <c r="R40">
        <v>0.81442360143316606</v>
      </c>
      <c r="S40">
        <v>0.81161042663404503</v>
      </c>
      <c r="T40">
        <v>0.80887812374445911</v>
      </c>
      <c r="U40">
        <v>0.80848853247763708</v>
      </c>
      <c r="V40">
        <v>0.81141544389221409</v>
      </c>
      <c r="W40">
        <v>0.8177093582949031</v>
      </c>
      <c r="X40">
        <v>0.82716255438774411</v>
      </c>
      <c r="Y40">
        <v>0.83836071121962807</v>
      </c>
      <c r="Z40">
        <v>0.85186905309311411</v>
      </c>
      <c r="AA40">
        <v>0.86704185959827307</v>
      </c>
      <c r="AB40">
        <v>0.88521320008393001</v>
      </c>
      <c r="AC40">
        <v>0.90528562082550001</v>
      </c>
      <c r="AD40">
        <v>0.92810723841791998</v>
      </c>
      <c r="AE40">
        <v>0.95421812528457606</v>
      </c>
      <c r="AF40">
        <v>0.98162030829417513</v>
      </c>
      <c r="AG40">
        <v>1.0152397305149401</v>
      </c>
      <c r="AH40">
        <v>1.05083678948682</v>
      </c>
      <c r="AI40">
        <v>1.0916379559150899</v>
      </c>
      <c r="AJ40">
        <v>1.1378440945911601</v>
      </c>
      <c r="AK40">
        <v>1.1907236597413999</v>
      </c>
      <c r="AL40">
        <v>1.2474656346669599</v>
      </c>
      <c r="AM40">
        <v>1.31410010918019</v>
      </c>
      <c r="AN40">
        <v>1.3950046927730799</v>
      </c>
      <c r="AO40">
        <v>1.48539929167561</v>
      </c>
      <c r="AP40">
        <v>1.5888628164880001</v>
      </c>
      <c r="AQ40">
        <v>1.7135471605975598</v>
      </c>
      <c r="AR40">
        <v>1.86620669308624</v>
      </c>
      <c r="AS40">
        <v>2.0462141286726201</v>
      </c>
    </row>
    <row r="41" spans="1:45" x14ac:dyDescent="0.2">
      <c r="A41">
        <v>0.28040840776057602</v>
      </c>
      <c r="B41">
        <v>0.29683291395234701</v>
      </c>
      <c r="C41">
        <v>0.32150243485259805</v>
      </c>
      <c r="D41">
        <v>0.35362447881865999</v>
      </c>
      <c r="E41">
        <v>0.39246434634428101</v>
      </c>
      <c r="F41">
        <v>0.43802818864323506</v>
      </c>
      <c r="G41">
        <v>0.48965753431268305</v>
      </c>
      <c r="H41">
        <v>0.54610055851942996</v>
      </c>
      <c r="I41">
        <v>0.60515332323474802</v>
      </c>
      <c r="J41">
        <v>0.66145368373141999</v>
      </c>
      <c r="K41">
        <v>0.71161086771663506</v>
      </c>
      <c r="L41">
        <v>0.7507840816602861</v>
      </c>
      <c r="M41">
        <v>0.77971519462451611</v>
      </c>
      <c r="N41">
        <v>0.79869943480662808</v>
      </c>
      <c r="O41">
        <v>0.80874685808554003</v>
      </c>
      <c r="P41">
        <v>0.81212836533068611</v>
      </c>
      <c r="Q41">
        <v>0.81201796937465909</v>
      </c>
      <c r="R41">
        <v>0.80926525022891704</v>
      </c>
      <c r="S41">
        <v>0.80693008513702003</v>
      </c>
      <c r="T41">
        <v>0.80473548779635207</v>
      </c>
      <c r="U41">
        <v>0.80465473385713604</v>
      </c>
      <c r="V41">
        <v>0.80755757542974804</v>
      </c>
      <c r="W41">
        <v>0.81403291477626605</v>
      </c>
      <c r="X41">
        <v>0.82367772671910311</v>
      </c>
      <c r="Y41">
        <v>0.83515509049438708</v>
      </c>
      <c r="Z41">
        <v>0.84931911205557309</v>
      </c>
      <c r="AA41">
        <v>0.86484315720033711</v>
      </c>
      <c r="AB41">
        <v>0.88247480960255709</v>
      </c>
      <c r="AC41">
        <v>0.90301501039732301</v>
      </c>
      <c r="AD41">
        <v>0.92574105164520604</v>
      </c>
      <c r="AE41">
        <v>0.95192216819655706</v>
      </c>
      <c r="AF41">
        <v>0.97941907724705812</v>
      </c>
      <c r="AG41">
        <v>1.0131187380475399</v>
      </c>
      <c r="AH41">
        <v>1.0487913518242999</v>
      </c>
      <c r="AI41">
        <v>1.08969838177428</v>
      </c>
      <c r="AJ41">
        <v>1.13597592914309</v>
      </c>
      <c r="AK41">
        <v>1.18888591977884</v>
      </c>
      <c r="AL41">
        <v>1.24569655092142</v>
      </c>
      <c r="AM41">
        <v>1.3123837720573599</v>
      </c>
      <c r="AN41">
        <v>1.3933549325441699</v>
      </c>
      <c r="AO41">
        <v>1.48376346768971</v>
      </c>
      <c r="AP41">
        <v>1.5872556425005802</v>
      </c>
      <c r="AQ41">
        <v>1.7119658333254901</v>
      </c>
      <c r="AR41">
        <v>1.86464809939482</v>
      </c>
      <c r="AS41">
        <v>2.0446202869216199</v>
      </c>
    </row>
    <row r="42" spans="1:45" x14ac:dyDescent="0.2">
      <c r="A42">
        <v>0.27329614118904905</v>
      </c>
      <c r="B42">
        <v>0.28915453981705302</v>
      </c>
      <c r="C42">
        <v>0.31327897928120102</v>
      </c>
      <c r="D42">
        <v>0.34456861752235202</v>
      </c>
      <c r="E42">
        <v>0.38237077633018302</v>
      </c>
      <c r="F42">
        <v>0.42709506055159402</v>
      </c>
      <c r="G42">
        <v>0.47732986820955503</v>
      </c>
      <c r="H42">
        <v>0.53253320262639903</v>
      </c>
      <c r="I42">
        <v>0.59091712930481499</v>
      </c>
      <c r="J42">
        <v>0.64773570109662604</v>
      </c>
      <c r="K42">
        <v>0.69794516210768809</v>
      </c>
      <c r="L42">
        <v>0.73856482053078998</v>
      </c>
      <c r="M42">
        <v>0.76894824644621906</v>
      </c>
      <c r="N42">
        <v>0.78919482985055911</v>
      </c>
      <c r="O42">
        <v>0.80070153877237404</v>
      </c>
      <c r="P42">
        <v>0.80533969709499209</v>
      </c>
      <c r="Q42">
        <v>0.80616191172269402</v>
      </c>
      <c r="R42">
        <v>0.80419419177850104</v>
      </c>
      <c r="S42">
        <v>0.80234756494137804</v>
      </c>
      <c r="T42">
        <v>0.80060555598794902</v>
      </c>
      <c r="U42">
        <v>0.80071619046072906</v>
      </c>
      <c r="V42">
        <v>0.80374526999797302</v>
      </c>
      <c r="W42">
        <v>0.81035092958679311</v>
      </c>
      <c r="X42">
        <v>0.82013466393680401</v>
      </c>
      <c r="Y42">
        <v>0.83185376146077206</v>
      </c>
      <c r="Z42">
        <v>0.84599849782349812</v>
      </c>
      <c r="AA42">
        <v>0.8616338032681371</v>
      </c>
      <c r="AB42">
        <v>0.88009011699122908</v>
      </c>
      <c r="AC42">
        <v>0.90015034914990411</v>
      </c>
      <c r="AD42">
        <v>0.92359611410493203</v>
      </c>
      <c r="AE42">
        <v>0.94969114350090211</v>
      </c>
      <c r="AF42">
        <v>0.97711263789961911</v>
      </c>
      <c r="AG42">
        <v>1.0109846124200701</v>
      </c>
      <c r="AH42">
        <v>1.0467110136620901</v>
      </c>
      <c r="AI42">
        <v>1.0877115313599199</v>
      </c>
      <c r="AJ42">
        <v>1.1340231433724499</v>
      </c>
      <c r="AK42">
        <v>1.18701538659101</v>
      </c>
      <c r="AL42">
        <v>1.2439164556192199</v>
      </c>
      <c r="AM42">
        <v>1.31065135394137</v>
      </c>
      <c r="AN42">
        <v>1.3916371871894699</v>
      </c>
      <c r="AO42">
        <v>1.4821202676073999</v>
      </c>
      <c r="AP42">
        <v>1.5856289817870799</v>
      </c>
      <c r="AQ42">
        <v>1.7103638359623101</v>
      </c>
      <c r="AR42">
        <v>1.86304354296344</v>
      </c>
      <c r="AS42">
        <v>2.04302221900724</v>
      </c>
    </row>
    <row r="43" spans="1:45" x14ac:dyDescent="0.2">
      <c r="A43">
        <v>0.266382585011532</v>
      </c>
      <c r="B43">
        <v>0.28182250991601604</v>
      </c>
      <c r="C43">
        <v>0.30535041337525404</v>
      </c>
      <c r="D43">
        <v>0.33595645119202</v>
      </c>
      <c r="E43">
        <v>0.37298571425470806</v>
      </c>
      <c r="F43">
        <v>0.41631800969285104</v>
      </c>
      <c r="G43">
        <v>0.46566313752338101</v>
      </c>
      <c r="H43">
        <v>0.5200671472315811</v>
      </c>
      <c r="I43">
        <v>0.57720343076205904</v>
      </c>
      <c r="J43">
        <v>0.63399423759664997</v>
      </c>
      <c r="K43">
        <v>0.68471837149134407</v>
      </c>
      <c r="L43">
        <v>0.72678846561243604</v>
      </c>
      <c r="M43">
        <v>0.75843886046931708</v>
      </c>
      <c r="N43">
        <v>0.77987427830772704</v>
      </c>
      <c r="O43">
        <v>0.79274793828796208</v>
      </c>
      <c r="P43">
        <v>0.79856539618368605</v>
      </c>
      <c r="Q43">
        <v>0.80040821553967711</v>
      </c>
      <c r="R43">
        <v>0.79914795783045312</v>
      </c>
      <c r="S43">
        <v>0.79783556062180805</v>
      </c>
      <c r="T43">
        <v>0.79655839755435909</v>
      </c>
      <c r="U43">
        <v>0.79683579335926302</v>
      </c>
      <c r="V43">
        <v>0.79998604304739407</v>
      </c>
      <c r="W43">
        <v>0.80666359617100902</v>
      </c>
      <c r="X43">
        <v>0.81654942159272303</v>
      </c>
      <c r="Y43">
        <v>0.82850903839962997</v>
      </c>
      <c r="Z43">
        <v>0.84264652795860906</v>
      </c>
      <c r="AA43">
        <v>0.85849720384432504</v>
      </c>
      <c r="AB43">
        <v>0.87705794441345997</v>
      </c>
      <c r="AC43">
        <v>0.89778765364042912</v>
      </c>
      <c r="AD43">
        <v>0.92030556224767512</v>
      </c>
      <c r="AE43">
        <v>0.94717127587489902</v>
      </c>
      <c r="AF43">
        <v>0.9748389476325241</v>
      </c>
      <c r="AG43">
        <v>1.00875795565885</v>
      </c>
      <c r="AH43">
        <v>1.0446000884193301</v>
      </c>
      <c r="AI43">
        <v>1.08566815734664</v>
      </c>
      <c r="AJ43">
        <v>1.1320644602641501</v>
      </c>
      <c r="AK43">
        <v>1.18511780389763</v>
      </c>
      <c r="AL43">
        <v>1.2420727693279101</v>
      </c>
      <c r="AM43">
        <v>1.3088660689438201</v>
      </c>
      <c r="AN43">
        <v>1.3898905074626</v>
      </c>
      <c r="AO43">
        <v>1.4804351648052201</v>
      </c>
      <c r="AP43">
        <v>1.58392400881661</v>
      </c>
      <c r="AQ43">
        <v>1.7087243884558601</v>
      </c>
      <c r="AR43">
        <v>1.8613886493951202</v>
      </c>
      <c r="AS43">
        <v>2.04136611376622</v>
      </c>
    </row>
    <row r="44" spans="1:45" x14ac:dyDescent="0.2">
      <c r="A44">
        <v>0.259935385942833</v>
      </c>
      <c r="B44">
        <v>0.27504819490979998</v>
      </c>
      <c r="C44">
        <v>0.29787044411277303</v>
      </c>
      <c r="D44">
        <v>0.32779610230448203</v>
      </c>
      <c r="E44">
        <v>0.36393835128889401</v>
      </c>
      <c r="F44">
        <v>0.40649640084098704</v>
      </c>
      <c r="G44">
        <v>0.45490743311952103</v>
      </c>
      <c r="H44">
        <v>0.50808444290265908</v>
      </c>
      <c r="I44">
        <v>0.56469728978329303</v>
      </c>
      <c r="J44">
        <v>0.62048125889533501</v>
      </c>
      <c r="K44">
        <v>0.67236023359345609</v>
      </c>
      <c r="L44">
        <v>0.71529041270678995</v>
      </c>
      <c r="M44">
        <v>0.74770905822156108</v>
      </c>
      <c r="N44">
        <v>0.7707186105054411</v>
      </c>
      <c r="O44">
        <v>0.78498456749332302</v>
      </c>
      <c r="P44">
        <v>0.79183320287368708</v>
      </c>
      <c r="Q44">
        <v>0.79464295571212606</v>
      </c>
      <c r="R44">
        <v>0.79413400569429504</v>
      </c>
      <c r="S44">
        <v>0.79332404637059606</v>
      </c>
      <c r="T44">
        <v>0.79255528981028311</v>
      </c>
      <c r="U44">
        <v>0.79304102950146704</v>
      </c>
      <c r="V44">
        <v>0.79627352052955902</v>
      </c>
      <c r="W44">
        <v>0.8029546513326441</v>
      </c>
      <c r="X44">
        <v>0.81293058389785311</v>
      </c>
      <c r="Y44">
        <v>0.82517993205066709</v>
      </c>
      <c r="Z44">
        <v>0.83925184411946308</v>
      </c>
      <c r="AA44">
        <v>0.85528380121961112</v>
      </c>
      <c r="AB44">
        <v>0.87413051101361805</v>
      </c>
      <c r="AC44">
        <v>0.8949508596101311</v>
      </c>
      <c r="AD44">
        <v>0.91823785134991509</v>
      </c>
      <c r="AE44">
        <v>0.94446786789032511</v>
      </c>
      <c r="AF44">
        <v>0.97234635335383313</v>
      </c>
      <c r="AG44">
        <v>1.00638026205528</v>
      </c>
      <c r="AH44">
        <v>1.04242354556353</v>
      </c>
      <c r="AI44">
        <v>1.08357600029569</v>
      </c>
      <c r="AJ44">
        <v>1.1300817914768799</v>
      </c>
      <c r="AK44">
        <v>1.18319057840903</v>
      </c>
      <c r="AL44">
        <v>1.2401963395790401</v>
      </c>
      <c r="AM44">
        <v>1.3070181636903599</v>
      </c>
      <c r="AN44">
        <v>1.3881364240741401</v>
      </c>
      <c r="AO44">
        <v>1.47866507706676</v>
      </c>
      <c r="AP44">
        <v>1.58220025626544</v>
      </c>
      <c r="AQ44">
        <v>1.70682794572521</v>
      </c>
      <c r="AR44">
        <v>1.8597073406062301</v>
      </c>
      <c r="AS44">
        <v>2.0396622424578199</v>
      </c>
    </row>
    <row r="45" spans="1:45" x14ac:dyDescent="0.2">
      <c r="A45">
        <v>0.25374682002862603</v>
      </c>
      <c r="B45">
        <v>0.26837776592625301</v>
      </c>
      <c r="C45">
        <v>0.29076443694913501</v>
      </c>
      <c r="D45">
        <v>0.32002419586172604</v>
      </c>
      <c r="E45">
        <v>0.35531555537259502</v>
      </c>
      <c r="F45">
        <v>0.39674727040356206</v>
      </c>
      <c r="G45">
        <v>0.44398769980644603</v>
      </c>
      <c r="H45">
        <v>0.49616130920448803</v>
      </c>
      <c r="I45">
        <v>0.55231500368209607</v>
      </c>
      <c r="J45">
        <v>0.60777174852930305</v>
      </c>
      <c r="K45">
        <v>0.66025930214289608</v>
      </c>
      <c r="L45">
        <v>0.70329150139020202</v>
      </c>
      <c r="M45">
        <v>0.73694245526401603</v>
      </c>
      <c r="N45">
        <v>0.76116579852753907</v>
      </c>
      <c r="O45">
        <v>0.77736011731924903</v>
      </c>
      <c r="P45">
        <v>0.78515022699103409</v>
      </c>
      <c r="Q45">
        <v>0.78883447147859309</v>
      </c>
      <c r="R45">
        <v>0.78908442251221111</v>
      </c>
      <c r="S45">
        <v>0.78887705233232708</v>
      </c>
      <c r="T45">
        <v>0.78863651828822301</v>
      </c>
      <c r="U45">
        <v>0.78932266579906107</v>
      </c>
      <c r="V45">
        <v>0.79263648986334301</v>
      </c>
      <c r="W45">
        <v>0.79925753630796603</v>
      </c>
      <c r="X45">
        <v>0.80926943598547507</v>
      </c>
      <c r="Y45">
        <v>0.82185701330693406</v>
      </c>
      <c r="Z45">
        <v>0.83581665604535704</v>
      </c>
      <c r="AA45">
        <v>0.85211174732900108</v>
      </c>
      <c r="AB45">
        <v>0.87158791776556999</v>
      </c>
      <c r="AC45">
        <v>0.89279390788815904</v>
      </c>
      <c r="AD45">
        <v>0.91560457952683005</v>
      </c>
      <c r="AE45">
        <v>0.94242629558145607</v>
      </c>
      <c r="AF45">
        <v>0.97001820874927802</v>
      </c>
      <c r="AG45">
        <v>1.0041072894194401</v>
      </c>
      <c r="AH45">
        <v>1.0401788574230699</v>
      </c>
      <c r="AI45">
        <v>1.0815075811344901</v>
      </c>
      <c r="AJ45">
        <v>1.1280680675195101</v>
      </c>
      <c r="AK45">
        <v>1.1812074401944399</v>
      </c>
      <c r="AL45">
        <v>1.2382497890776201</v>
      </c>
      <c r="AM45">
        <v>1.3051394669592</v>
      </c>
      <c r="AN45">
        <v>1.3862966787163</v>
      </c>
      <c r="AO45">
        <v>1.4768542900282</v>
      </c>
      <c r="AP45">
        <v>1.5804572044634</v>
      </c>
      <c r="AQ45">
        <v>1.70511110122799</v>
      </c>
      <c r="AR45">
        <v>1.8578477089680701</v>
      </c>
      <c r="AS45">
        <v>2.0379165577473</v>
      </c>
    </row>
  </sheetData>
  <sheetProtection sheet="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45"/>
  <sheetViews>
    <sheetView workbookViewId="0">
      <selection activeCell="X27" sqref="X27"/>
    </sheetView>
  </sheetViews>
  <sheetFormatPr defaultColWidth="8.7109375" defaultRowHeight="12.75" x14ac:dyDescent="0.2"/>
  <sheetData>
    <row r="1" spans="1:45" x14ac:dyDescent="0.2">
      <c r="A1">
        <v>2.41124066395412</v>
      </c>
      <c r="B1">
        <v>2.42684603309347</v>
      </c>
      <c r="C1">
        <v>2.3958527986428799</v>
      </c>
      <c r="D1">
        <v>2.3240585237301099</v>
      </c>
      <c r="E1">
        <v>2.23396224827213</v>
      </c>
      <c r="F1">
        <v>2.1285161954261298</v>
      </c>
      <c r="G1">
        <v>2.0075347679518201</v>
      </c>
      <c r="H1">
        <v>1.87075062546879</v>
      </c>
      <c r="I1">
        <v>1.72317858356166</v>
      </c>
      <c r="J1">
        <v>1.58608384772981</v>
      </c>
      <c r="K1">
        <v>1.4589177641464199</v>
      </c>
      <c r="L1">
        <v>1.35070219290367</v>
      </c>
      <c r="M1">
        <v>1.2614020755725099</v>
      </c>
      <c r="N1">
        <v>1.19574589397395</v>
      </c>
      <c r="O1">
        <v>1.1506756565642</v>
      </c>
      <c r="P1">
        <v>1.11855359783985</v>
      </c>
      <c r="Q1">
        <v>1.09555741190531</v>
      </c>
      <c r="R1">
        <v>1.0808175065261501</v>
      </c>
      <c r="S1">
        <v>1.06950022900659</v>
      </c>
      <c r="T1">
        <v>1.0630297789052501</v>
      </c>
      <c r="U1">
        <v>1.0601052934895201</v>
      </c>
      <c r="V1">
        <v>1.06287037323028</v>
      </c>
      <c r="W1">
        <v>1.06995806438966</v>
      </c>
      <c r="X1">
        <v>1.0790498496483001</v>
      </c>
      <c r="Y1">
        <v>1.09106533239404</v>
      </c>
      <c r="Z1">
        <v>1.1063130972676001</v>
      </c>
      <c r="AA1">
        <v>1.1251559473452599</v>
      </c>
      <c r="AB1">
        <v>1.1463679519201999</v>
      </c>
      <c r="AC1">
        <v>1.1713508347467101</v>
      </c>
      <c r="AD1">
        <v>1.1996760579856101</v>
      </c>
      <c r="AE1">
        <v>1.23188302292991</v>
      </c>
      <c r="AF1">
        <v>1.26917120427477</v>
      </c>
      <c r="AG1">
        <v>1.3107199449554801</v>
      </c>
      <c r="AH1">
        <v>1.35757613724353</v>
      </c>
      <c r="AI1">
        <v>1.41069834822186</v>
      </c>
      <c r="AJ1">
        <v>1.4713355710389699</v>
      </c>
      <c r="AK1">
        <v>1.5390484561853799</v>
      </c>
      <c r="AL1">
        <v>1.6151125252285201</v>
      </c>
      <c r="AM1">
        <v>1.70618670277738</v>
      </c>
      <c r="AN1">
        <v>1.80972809770651</v>
      </c>
      <c r="AO1">
        <v>1.9301830442716601</v>
      </c>
      <c r="AP1">
        <v>2.0721631280172699</v>
      </c>
      <c r="AQ1">
        <v>2.2372920961287002</v>
      </c>
      <c r="AR1">
        <v>2.4373118109349599</v>
      </c>
      <c r="AS1">
        <v>2.6750545495536198</v>
      </c>
    </row>
    <row r="2" spans="1:45" x14ac:dyDescent="0.2">
      <c r="A2">
        <v>2.3938303639485801</v>
      </c>
      <c r="B2">
        <v>2.4019297542515599</v>
      </c>
      <c r="C2">
        <v>2.3680975548780601</v>
      </c>
      <c r="D2">
        <v>2.2989048022716898</v>
      </c>
      <c r="E2">
        <v>2.2143020769034001</v>
      </c>
      <c r="F2">
        <v>2.1120812112346901</v>
      </c>
      <c r="G2">
        <v>1.99517861593225</v>
      </c>
      <c r="H2">
        <v>1.86112815213092</v>
      </c>
      <c r="I2">
        <v>1.7158872754323999</v>
      </c>
      <c r="J2">
        <v>1.58046079325545</v>
      </c>
      <c r="K2">
        <v>1.45468981282015</v>
      </c>
      <c r="L2">
        <v>1.3470108978926101</v>
      </c>
      <c r="M2">
        <v>1.2585829692082899</v>
      </c>
      <c r="N2">
        <v>1.1936149690983799</v>
      </c>
      <c r="O2">
        <v>1.14908285972086</v>
      </c>
      <c r="P2">
        <v>1.1171857520597099</v>
      </c>
      <c r="Q2">
        <v>1.0945683748300801</v>
      </c>
      <c r="R2">
        <v>1.0800215501071699</v>
      </c>
      <c r="S2">
        <v>1.06871878935208</v>
      </c>
      <c r="T2">
        <v>1.0624411147327799</v>
      </c>
      <c r="U2">
        <v>1.05961730511827</v>
      </c>
      <c r="V2">
        <v>1.0623609031557699</v>
      </c>
      <c r="W2">
        <v>1.06952504156049</v>
      </c>
      <c r="X2">
        <v>1.07868418418988</v>
      </c>
      <c r="Y2">
        <v>1.0907702465992399</v>
      </c>
      <c r="Z2">
        <v>1.10600953689362</v>
      </c>
      <c r="AA2">
        <v>1.1249450216269401</v>
      </c>
      <c r="AB2">
        <v>1.14612828528294</v>
      </c>
      <c r="AC2">
        <v>1.17109134653297</v>
      </c>
      <c r="AD2">
        <v>1.1995095822165101</v>
      </c>
      <c r="AE2">
        <v>1.2317525981530499</v>
      </c>
      <c r="AF2">
        <v>1.26899027159433</v>
      </c>
      <c r="AG2">
        <v>1.31053722031731</v>
      </c>
      <c r="AH2">
        <v>1.35748657208729</v>
      </c>
      <c r="AI2">
        <v>1.4105727998480999</v>
      </c>
      <c r="AJ2">
        <v>1.47122792265805</v>
      </c>
      <c r="AK2">
        <v>1.5389523710643001</v>
      </c>
      <c r="AL2">
        <v>1.6150084938154401</v>
      </c>
      <c r="AM2">
        <v>1.70610011586355</v>
      </c>
      <c r="AN2">
        <v>1.80961589204093</v>
      </c>
      <c r="AO2">
        <v>1.9300814985847401</v>
      </c>
      <c r="AP2">
        <v>2.0720526993847499</v>
      </c>
      <c r="AQ2">
        <v>2.23718568880631</v>
      </c>
      <c r="AR2">
        <v>2.43717632331209</v>
      </c>
      <c r="AS2">
        <v>2.67499184895334</v>
      </c>
    </row>
    <row r="3" spans="1:45" x14ac:dyDescent="0.2">
      <c r="A3">
        <v>2.3490640570107599</v>
      </c>
      <c r="B3">
        <v>2.3524710905943298</v>
      </c>
      <c r="C3">
        <v>2.32318130295161</v>
      </c>
      <c r="D3">
        <v>2.2590297783823399</v>
      </c>
      <c r="E3">
        <v>2.1815114802664199</v>
      </c>
      <c r="F3">
        <v>2.0860219524178598</v>
      </c>
      <c r="G3">
        <v>1.97414098841561</v>
      </c>
      <c r="H3">
        <v>1.8453365250484599</v>
      </c>
      <c r="I3">
        <v>1.7036175225949202</v>
      </c>
      <c r="J3">
        <v>1.57090456738409</v>
      </c>
      <c r="K3">
        <v>1.4465999922386401</v>
      </c>
      <c r="L3">
        <v>1.34124503296931</v>
      </c>
      <c r="M3">
        <v>1.2542476754527301</v>
      </c>
      <c r="N3">
        <v>1.1898332036435999</v>
      </c>
      <c r="O3">
        <v>1.1459019336210501</v>
      </c>
      <c r="P3">
        <v>1.11492258942202</v>
      </c>
      <c r="Q3">
        <v>1.0927794309621499</v>
      </c>
      <c r="R3">
        <v>1.0782431054977299</v>
      </c>
      <c r="S3">
        <v>1.0674661083680701</v>
      </c>
      <c r="T3">
        <v>1.0614755470958901</v>
      </c>
      <c r="U3">
        <v>1.05857309175616</v>
      </c>
      <c r="V3">
        <v>1.0616210785251301</v>
      </c>
      <c r="W3">
        <v>1.0688991867180699</v>
      </c>
      <c r="X3">
        <v>1.0781009087029501</v>
      </c>
      <c r="Y3">
        <v>1.0903229976051101</v>
      </c>
      <c r="Z3">
        <v>1.1056247749504799</v>
      </c>
      <c r="AA3">
        <v>1.1245348914012701</v>
      </c>
      <c r="AB3">
        <v>1.1457531352100601</v>
      </c>
      <c r="AC3">
        <v>1.1708563981316</v>
      </c>
      <c r="AD3">
        <v>1.19921171331801</v>
      </c>
      <c r="AE3">
        <v>1.2314867106040499</v>
      </c>
      <c r="AF3">
        <v>1.2687754069619901</v>
      </c>
      <c r="AG3">
        <v>1.310342219652</v>
      </c>
      <c r="AH3">
        <v>1.35721007289569</v>
      </c>
      <c r="AI3">
        <v>1.4103675217703</v>
      </c>
      <c r="AJ3">
        <v>1.47104255389501</v>
      </c>
      <c r="AK3">
        <v>1.53878462467433</v>
      </c>
      <c r="AL3">
        <v>1.61485562375478</v>
      </c>
      <c r="AM3">
        <v>1.7059712090520001</v>
      </c>
      <c r="AN3">
        <v>1.80949906348544</v>
      </c>
      <c r="AO3">
        <v>1.92992251272913</v>
      </c>
      <c r="AP3">
        <v>2.0718632394398901</v>
      </c>
      <c r="AQ3">
        <v>2.23705674111108</v>
      </c>
      <c r="AR3">
        <v>2.43702547504753</v>
      </c>
      <c r="AS3">
        <v>2.6748445921154502</v>
      </c>
    </row>
    <row r="4" spans="1:45" x14ac:dyDescent="0.2">
      <c r="A4">
        <v>2.2786512038450302</v>
      </c>
      <c r="B4">
        <v>2.2865018676671101</v>
      </c>
      <c r="C4">
        <v>2.2642037214945199</v>
      </c>
      <c r="D4">
        <v>2.20770425546716</v>
      </c>
      <c r="E4">
        <v>2.13919492163462</v>
      </c>
      <c r="F4">
        <v>2.05102130829385</v>
      </c>
      <c r="G4">
        <v>1.9464062063480001</v>
      </c>
      <c r="H4">
        <v>1.82287380089752</v>
      </c>
      <c r="I4">
        <v>1.6861463308571198</v>
      </c>
      <c r="J4">
        <v>1.55638435305851</v>
      </c>
      <c r="K4">
        <v>1.43564320567995</v>
      </c>
      <c r="L4">
        <v>1.33245107792367</v>
      </c>
      <c r="M4">
        <v>1.2474441760192601</v>
      </c>
      <c r="N4">
        <v>1.18488787357043</v>
      </c>
      <c r="O4">
        <v>1.1418984737878599</v>
      </c>
      <c r="P4">
        <v>1.1114679879017799</v>
      </c>
      <c r="Q4">
        <v>1.0899577870202299</v>
      </c>
      <c r="R4">
        <v>1.07617331442846</v>
      </c>
      <c r="S4">
        <v>1.06574093329982</v>
      </c>
      <c r="T4">
        <v>1.0598539183370499</v>
      </c>
      <c r="U4">
        <v>1.0572979219271499</v>
      </c>
      <c r="V4">
        <v>1.06055804484473</v>
      </c>
      <c r="W4">
        <v>1.0679521275572701</v>
      </c>
      <c r="X4">
        <v>1.07722958781807</v>
      </c>
      <c r="Y4">
        <v>1.0896089310647299</v>
      </c>
      <c r="Z4">
        <v>1.1049837598047501</v>
      </c>
      <c r="AA4">
        <v>1.1239018242038501</v>
      </c>
      <c r="AB4">
        <v>1.1453414458416999</v>
      </c>
      <c r="AC4">
        <v>1.1704070199702201</v>
      </c>
      <c r="AD4">
        <v>1.1987869767278401</v>
      </c>
      <c r="AE4">
        <v>1.2311220316879199</v>
      </c>
      <c r="AF4">
        <v>1.26840551820148</v>
      </c>
      <c r="AG4">
        <v>1.30998806868316</v>
      </c>
      <c r="AH4">
        <v>1.3569254302106</v>
      </c>
      <c r="AI4">
        <v>1.4101123901463399</v>
      </c>
      <c r="AJ4">
        <v>1.47076033323014</v>
      </c>
      <c r="AK4">
        <v>1.5385830402969001</v>
      </c>
      <c r="AL4">
        <v>1.61460717617753</v>
      </c>
      <c r="AM4">
        <v>1.7056815565905201</v>
      </c>
      <c r="AN4">
        <v>1.8092946659545599</v>
      </c>
      <c r="AO4">
        <v>1.92974468354597</v>
      </c>
      <c r="AP4">
        <v>2.07165383999831</v>
      </c>
      <c r="AQ4">
        <v>2.2368704703078</v>
      </c>
      <c r="AR4">
        <v>2.4368687664289199</v>
      </c>
      <c r="AS4">
        <v>2.67464245220039</v>
      </c>
    </row>
    <row r="5" spans="1:45" x14ac:dyDescent="0.2">
      <c r="A5">
        <v>2.19010766352533</v>
      </c>
      <c r="B5">
        <v>2.2066980247028201</v>
      </c>
      <c r="C5">
        <v>2.1893075784831901</v>
      </c>
      <c r="D5">
        <v>2.1485035507399801</v>
      </c>
      <c r="E5">
        <v>2.0898779851632301</v>
      </c>
      <c r="F5">
        <v>2.00985736286282</v>
      </c>
      <c r="G5">
        <v>1.9124232821087799</v>
      </c>
      <c r="H5">
        <v>1.79538712224214</v>
      </c>
      <c r="I5">
        <v>1.66325482318489</v>
      </c>
      <c r="J5">
        <v>1.5379698734951899</v>
      </c>
      <c r="K5">
        <v>1.42072719902764</v>
      </c>
      <c r="L5">
        <v>1.3209888796957701</v>
      </c>
      <c r="M5">
        <v>1.2386003578818501</v>
      </c>
      <c r="N5">
        <v>1.17796192919536</v>
      </c>
      <c r="O5">
        <v>1.13648537700338</v>
      </c>
      <c r="P5">
        <v>1.1073521573310101</v>
      </c>
      <c r="Q5">
        <v>1.08642922055208</v>
      </c>
      <c r="R5">
        <v>1.07315428359737</v>
      </c>
      <c r="S5">
        <v>1.0632294393872901</v>
      </c>
      <c r="T5">
        <v>1.0579239164237499</v>
      </c>
      <c r="U5">
        <v>1.05570861546467</v>
      </c>
      <c r="V5">
        <v>1.05911258651661</v>
      </c>
      <c r="W5">
        <v>1.0667286253194199</v>
      </c>
      <c r="X5">
        <v>1.0762414252479799</v>
      </c>
      <c r="Y5">
        <v>1.0887272020159899</v>
      </c>
      <c r="Z5">
        <v>1.1041370597286799</v>
      </c>
      <c r="AA5">
        <v>1.1232397368500699</v>
      </c>
      <c r="AB5">
        <v>1.1446727998255</v>
      </c>
      <c r="AC5">
        <v>1.1697838145828701</v>
      </c>
      <c r="AD5">
        <v>1.1982057825238601</v>
      </c>
      <c r="AE5">
        <v>1.2306258394224101</v>
      </c>
      <c r="AF5">
        <v>1.2679328735122901</v>
      </c>
      <c r="AG5">
        <v>1.3096089251366401</v>
      </c>
      <c r="AH5">
        <v>1.3565775552978199</v>
      </c>
      <c r="AI5">
        <v>1.4097303053630799</v>
      </c>
      <c r="AJ5">
        <v>1.4704153390394099</v>
      </c>
      <c r="AK5">
        <v>1.5381973850303199</v>
      </c>
      <c r="AL5">
        <v>1.6142933026656099</v>
      </c>
      <c r="AM5">
        <v>1.7054128148972301</v>
      </c>
      <c r="AN5">
        <v>1.8090006766182001</v>
      </c>
      <c r="AO5">
        <v>1.9294571866964501</v>
      </c>
      <c r="AP5">
        <v>2.0713926535612499</v>
      </c>
      <c r="AQ5">
        <v>2.2365822083503399</v>
      </c>
      <c r="AR5">
        <v>2.4365844200245799</v>
      </c>
      <c r="AS5">
        <v>2.6743764071123302</v>
      </c>
    </row>
    <row r="6" spans="1:45" x14ac:dyDescent="0.2">
      <c r="A6">
        <v>2.0921634825323601</v>
      </c>
      <c r="B6">
        <v>2.11830654309101</v>
      </c>
      <c r="C6">
        <v>2.1131262595450999</v>
      </c>
      <c r="D6">
        <v>2.0819843129779598</v>
      </c>
      <c r="E6">
        <v>2.0353141577509901</v>
      </c>
      <c r="F6">
        <v>1.9632170134303601</v>
      </c>
      <c r="G6">
        <v>1.8738703258681899</v>
      </c>
      <c r="H6">
        <v>1.7637132723245501</v>
      </c>
      <c r="I6">
        <v>1.63727156066065</v>
      </c>
      <c r="J6">
        <v>1.5168213817582199</v>
      </c>
      <c r="K6">
        <v>1.40370730131486</v>
      </c>
      <c r="L6">
        <v>1.3074082346101599</v>
      </c>
      <c r="M6">
        <v>1.2276203304589</v>
      </c>
      <c r="N6">
        <v>1.1690846815422899</v>
      </c>
      <c r="O6">
        <v>1.12951945410449</v>
      </c>
      <c r="P6">
        <v>1.10187797934275</v>
      </c>
      <c r="Q6">
        <v>1.0822387673981499</v>
      </c>
      <c r="R6">
        <v>1.0696866082835501</v>
      </c>
      <c r="S6">
        <v>1.0603383792926999</v>
      </c>
      <c r="T6">
        <v>1.05541163533865</v>
      </c>
      <c r="U6">
        <v>1.05356507893389</v>
      </c>
      <c r="V6">
        <v>1.0573696729378399</v>
      </c>
      <c r="W6">
        <v>1.0652947701412701</v>
      </c>
      <c r="X6">
        <v>1.0748802989251101</v>
      </c>
      <c r="Y6">
        <v>1.0874756719940799</v>
      </c>
      <c r="Z6">
        <v>1.1031152350412099</v>
      </c>
      <c r="AA6">
        <v>1.1223664114188501</v>
      </c>
      <c r="AB6">
        <v>1.1438639106791</v>
      </c>
      <c r="AC6">
        <v>1.16903293760163</v>
      </c>
      <c r="AD6">
        <v>1.19765795418036</v>
      </c>
      <c r="AE6">
        <v>1.2300282443038799</v>
      </c>
      <c r="AF6">
        <v>1.26737942698283</v>
      </c>
      <c r="AG6">
        <v>1.30908324821652</v>
      </c>
      <c r="AH6">
        <v>1.35607923551112</v>
      </c>
      <c r="AI6">
        <v>1.4092425788806899</v>
      </c>
      <c r="AJ6">
        <v>1.4700727592202401</v>
      </c>
      <c r="AK6">
        <v>1.53781022249545</v>
      </c>
      <c r="AL6">
        <v>1.6139228213755299</v>
      </c>
      <c r="AM6">
        <v>1.7050339840188899</v>
      </c>
      <c r="AN6">
        <v>1.80862916433681</v>
      </c>
      <c r="AO6">
        <v>1.92912927278058</v>
      </c>
      <c r="AP6">
        <v>2.0710988774672998</v>
      </c>
      <c r="AQ6">
        <v>2.2362499450752402</v>
      </c>
      <c r="AR6">
        <v>2.4363061152677101</v>
      </c>
      <c r="AS6">
        <v>2.6740903330292101</v>
      </c>
    </row>
    <row r="7" spans="1:45" x14ac:dyDescent="0.2">
      <c r="A7">
        <v>1.9939915801541099</v>
      </c>
      <c r="B7">
        <v>2.0280208708172101</v>
      </c>
      <c r="C7">
        <v>2.03711232634992</v>
      </c>
      <c r="D7">
        <v>2.0170494260909599</v>
      </c>
      <c r="E7">
        <v>1.97452982936751</v>
      </c>
      <c r="F7">
        <v>1.91197803675574</v>
      </c>
      <c r="G7">
        <v>1.8316098470158901</v>
      </c>
      <c r="H7">
        <v>1.7289078294979601</v>
      </c>
      <c r="I7">
        <v>1.6090233262873399</v>
      </c>
      <c r="J7">
        <v>1.49380521831325</v>
      </c>
      <c r="K7">
        <v>1.3852040141500601</v>
      </c>
      <c r="L7">
        <v>1.29258146681439</v>
      </c>
      <c r="M7">
        <v>1.21571701661522</v>
      </c>
      <c r="N7">
        <v>1.1594773923758699</v>
      </c>
      <c r="O7">
        <v>1.1216834509201901</v>
      </c>
      <c r="P7">
        <v>1.0954451858543099</v>
      </c>
      <c r="Q7">
        <v>1.0769061260108099</v>
      </c>
      <c r="R7">
        <v>1.0654283506181299</v>
      </c>
      <c r="S7">
        <v>1.0568502337540899</v>
      </c>
      <c r="T7">
        <v>1.05249755485998</v>
      </c>
      <c r="U7">
        <v>1.05107834934553</v>
      </c>
      <c r="V7">
        <v>1.0553107895092599</v>
      </c>
      <c r="W7">
        <v>1.0634174133563601</v>
      </c>
      <c r="X7">
        <v>1.0733445539428801</v>
      </c>
      <c r="Y7">
        <v>1.0861825835343599</v>
      </c>
      <c r="Z7">
        <v>1.10192231642531</v>
      </c>
      <c r="AA7">
        <v>1.1212832749296699</v>
      </c>
      <c r="AB7">
        <v>1.1428997791826701</v>
      </c>
      <c r="AC7">
        <v>1.1682113062117401</v>
      </c>
      <c r="AD7">
        <v>1.1968384120891</v>
      </c>
      <c r="AE7">
        <v>1.22929986338398</v>
      </c>
      <c r="AF7">
        <v>1.2667224264972501</v>
      </c>
      <c r="AG7">
        <v>1.3084706315569101</v>
      </c>
      <c r="AH7">
        <v>1.3555140303508999</v>
      </c>
      <c r="AI7">
        <v>1.4087307284678601</v>
      </c>
      <c r="AJ7">
        <v>1.4695477236257699</v>
      </c>
      <c r="AK7">
        <v>1.53735096472184</v>
      </c>
      <c r="AL7">
        <v>1.6134997521615899</v>
      </c>
      <c r="AM7">
        <v>1.70462452599935</v>
      </c>
      <c r="AN7">
        <v>1.80820672683359</v>
      </c>
      <c r="AO7">
        <v>1.92872259793726</v>
      </c>
      <c r="AP7">
        <v>2.0707128860681201</v>
      </c>
      <c r="AQ7">
        <v>2.2358820363657599</v>
      </c>
      <c r="AR7">
        <v>2.4359049790434599</v>
      </c>
      <c r="AS7">
        <v>2.6736825802270601</v>
      </c>
    </row>
    <row r="8" spans="1:45" x14ac:dyDescent="0.2">
      <c r="A8">
        <v>1.9015509593507001</v>
      </c>
      <c r="B8">
        <v>1.9428744832731799</v>
      </c>
      <c r="C8">
        <v>1.9621662371631001</v>
      </c>
      <c r="D8">
        <v>1.9490606895414</v>
      </c>
      <c r="E8">
        <v>1.9063031254985399</v>
      </c>
      <c r="F8">
        <v>1.8577212091595499</v>
      </c>
      <c r="G8">
        <v>1.78640240887798</v>
      </c>
      <c r="H8">
        <v>1.6918902033913201</v>
      </c>
      <c r="I8">
        <v>1.5790094609477499</v>
      </c>
      <c r="J8">
        <v>1.4696875268095799</v>
      </c>
      <c r="K8">
        <v>1.36562803251485</v>
      </c>
      <c r="L8">
        <v>1.27679290315177</v>
      </c>
      <c r="M8">
        <v>1.20295006745504</v>
      </c>
      <c r="N8">
        <v>1.14915844485512</v>
      </c>
      <c r="O8">
        <v>1.11321400781379</v>
      </c>
      <c r="P8">
        <v>1.08837397538377</v>
      </c>
      <c r="Q8">
        <v>1.07103674692053</v>
      </c>
      <c r="R8">
        <v>1.0605809138148501</v>
      </c>
      <c r="S8">
        <v>1.05273098550994</v>
      </c>
      <c r="T8">
        <v>1.0490488337299499</v>
      </c>
      <c r="U8">
        <v>1.04826211398353</v>
      </c>
      <c r="V8">
        <v>1.0528810836418401</v>
      </c>
      <c r="W8">
        <v>1.06131657783081</v>
      </c>
      <c r="X8">
        <v>1.07153147106403</v>
      </c>
      <c r="Y8">
        <v>1.0845706338155801</v>
      </c>
      <c r="Z8">
        <v>1.1005456748567899</v>
      </c>
      <c r="AA8">
        <v>1.12006746570843</v>
      </c>
      <c r="AB8">
        <v>1.14176307612023</v>
      </c>
      <c r="AC8">
        <v>1.1671861798793399</v>
      </c>
      <c r="AD8">
        <v>1.19593989038698</v>
      </c>
      <c r="AE8">
        <v>1.2284761208803501</v>
      </c>
      <c r="AF8">
        <v>1.2659895002211301</v>
      </c>
      <c r="AG8">
        <v>1.3077698138953799</v>
      </c>
      <c r="AH8">
        <v>1.3548639905645299</v>
      </c>
      <c r="AI8">
        <v>1.4081325284628701</v>
      </c>
      <c r="AJ8">
        <v>1.46893891629721</v>
      </c>
      <c r="AK8">
        <v>1.5368043911084301</v>
      </c>
      <c r="AL8">
        <v>1.6129611643519302</v>
      </c>
      <c r="AM8">
        <v>1.70412246357699</v>
      </c>
      <c r="AN8">
        <v>1.80777762133928</v>
      </c>
      <c r="AO8">
        <v>1.92827054733687</v>
      </c>
      <c r="AP8">
        <v>2.0702508849768302</v>
      </c>
      <c r="AQ8">
        <v>2.23546810114098</v>
      </c>
      <c r="AR8">
        <v>2.4354930769725098</v>
      </c>
      <c r="AS8">
        <v>2.6732950506921602</v>
      </c>
    </row>
    <row r="9" spans="1:45" x14ac:dyDescent="0.2">
      <c r="A9">
        <v>1.8178469527152199</v>
      </c>
      <c r="B9">
        <v>1.8604937630650999</v>
      </c>
      <c r="C9">
        <v>1.8834611928895701</v>
      </c>
      <c r="D9">
        <v>1.8751732981717399</v>
      </c>
      <c r="E9">
        <v>1.8431085538918199</v>
      </c>
      <c r="F9">
        <v>1.7990860423036898</v>
      </c>
      <c r="G9">
        <v>1.73941922006447</v>
      </c>
      <c r="H9">
        <v>1.6533419147055399</v>
      </c>
      <c r="I9">
        <v>1.5478315530611702</v>
      </c>
      <c r="J9">
        <v>1.44455714480756</v>
      </c>
      <c r="K9">
        <v>1.3456338859891699</v>
      </c>
      <c r="L9">
        <v>1.2606045798294301</v>
      </c>
      <c r="M9">
        <v>1.1898547507994</v>
      </c>
      <c r="N9">
        <v>1.1384572899029899</v>
      </c>
      <c r="O9">
        <v>1.1043556510988199</v>
      </c>
      <c r="P9">
        <v>1.0810227660154299</v>
      </c>
      <c r="Q9">
        <v>1.0648513562411901</v>
      </c>
      <c r="R9">
        <v>1.0552989832244799</v>
      </c>
      <c r="S9">
        <v>1.0482901813466701</v>
      </c>
      <c r="T9">
        <v>1.04532788363581</v>
      </c>
      <c r="U9">
        <v>1.0449859110911</v>
      </c>
      <c r="V9">
        <v>1.0501270037527299</v>
      </c>
      <c r="W9">
        <v>1.05897676377173</v>
      </c>
      <c r="X9">
        <v>1.0694714181100899</v>
      </c>
      <c r="Y9">
        <v>1.08281435015088</v>
      </c>
      <c r="Z9">
        <v>1.09898590743372</v>
      </c>
      <c r="AA9">
        <v>1.1186254119533401</v>
      </c>
      <c r="AB9">
        <v>1.14050699844778</v>
      </c>
      <c r="AC9">
        <v>1.1661027490661</v>
      </c>
      <c r="AD9">
        <v>1.1949059808568701</v>
      </c>
      <c r="AE9">
        <v>1.2275254681409999</v>
      </c>
      <c r="AF9">
        <v>1.2651570052452201</v>
      </c>
      <c r="AG9">
        <v>1.3069726021792201</v>
      </c>
      <c r="AH9">
        <v>1.35409058934191</v>
      </c>
      <c r="AI9">
        <v>1.4074271867135999</v>
      </c>
      <c r="AJ9">
        <v>1.4683178301325399</v>
      </c>
      <c r="AK9">
        <v>1.53621450022596</v>
      </c>
      <c r="AL9">
        <v>1.61234841379826</v>
      </c>
      <c r="AM9">
        <v>1.70356273051931</v>
      </c>
      <c r="AN9">
        <v>1.8072035287867001</v>
      </c>
      <c r="AO9">
        <v>1.92772419259744</v>
      </c>
      <c r="AP9">
        <v>2.0697429721281599</v>
      </c>
      <c r="AQ9">
        <v>2.2349747150267798</v>
      </c>
      <c r="AR9">
        <v>2.4350210771716401</v>
      </c>
      <c r="AS9">
        <v>2.6727934168671998</v>
      </c>
    </row>
    <row r="10" spans="1:45" x14ac:dyDescent="0.2">
      <c r="A10">
        <v>1.7318452506401001</v>
      </c>
      <c r="B10">
        <v>1.7734272451075102</v>
      </c>
      <c r="C10">
        <v>1.7995144986135498</v>
      </c>
      <c r="D10">
        <v>1.80137093606839</v>
      </c>
      <c r="E10">
        <v>1.78017629671964</v>
      </c>
      <c r="F10">
        <v>1.7438308086685401</v>
      </c>
      <c r="G10">
        <v>1.6886726327649701</v>
      </c>
      <c r="H10">
        <v>1.61396981828326</v>
      </c>
      <c r="I10">
        <v>1.5161489850834</v>
      </c>
      <c r="J10">
        <v>1.41913379050046</v>
      </c>
      <c r="K10">
        <v>1.3251789252178301</v>
      </c>
      <c r="L10">
        <v>1.24415630000938</v>
      </c>
      <c r="M10">
        <v>1.17647589194423</v>
      </c>
      <c r="N10">
        <v>1.1275730496396199</v>
      </c>
      <c r="O10">
        <v>1.0954371569383501</v>
      </c>
      <c r="P10">
        <v>1.07345224939057</v>
      </c>
      <c r="Q10">
        <v>1.0584525750129401</v>
      </c>
      <c r="R10">
        <v>1.0498475990338501</v>
      </c>
      <c r="S10">
        <v>1.04364364137097</v>
      </c>
      <c r="T10">
        <v>1.0413001261719399</v>
      </c>
      <c r="U10">
        <v>1.04155110536546</v>
      </c>
      <c r="V10">
        <v>1.04712297599199</v>
      </c>
      <c r="W10">
        <v>1.0563194491235399</v>
      </c>
      <c r="X10">
        <v>1.06721454161034</v>
      </c>
      <c r="Y10">
        <v>1.0807479227118</v>
      </c>
      <c r="Z10">
        <v>1.0971691214135599</v>
      </c>
      <c r="AA10">
        <v>1.1170538335168101</v>
      </c>
      <c r="AB10">
        <v>1.1391123639719201</v>
      </c>
      <c r="AC10">
        <v>1.16476618183298</v>
      </c>
      <c r="AD10">
        <v>1.19370399900918</v>
      </c>
      <c r="AE10">
        <v>1.2264520449178899</v>
      </c>
      <c r="AF10">
        <v>1.26414005540188</v>
      </c>
      <c r="AG10">
        <v>1.3060456724248399</v>
      </c>
      <c r="AH10">
        <v>1.3532314542647201</v>
      </c>
      <c r="AI10">
        <v>1.40664190801706</v>
      </c>
      <c r="AJ10">
        <v>1.4675771288412001</v>
      </c>
      <c r="AK10">
        <v>1.5355123647984601</v>
      </c>
      <c r="AL10">
        <v>1.6117257932407001</v>
      </c>
      <c r="AM10">
        <v>1.7029506428457801</v>
      </c>
      <c r="AN10">
        <v>1.8066179137323499</v>
      </c>
      <c r="AO10">
        <v>1.92715502081213</v>
      </c>
      <c r="AP10">
        <v>2.0692003694335201</v>
      </c>
      <c r="AQ10">
        <v>2.2344225134059901</v>
      </c>
      <c r="AR10">
        <v>2.4344556455401301</v>
      </c>
      <c r="AS10">
        <v>2.6722712187487998</v>
      </c>
    </row>
    <row r="11" spans="1:45" x14ac:dyDescent="0.2">
      <c r="A11">
        <v>1.6439951476769199</v>
      </c>
      <c r="B11">
        <v>1.68652636182155</v>
      </c>
      <c r="C11">
        <v>1.71803388343244</v>
      </c>
      <c r="D11">
        <v>1.7290155245865702</v>
      </c>
      <c r="E11">
        <v>1.7173173272448601</v>
      </c>
      <c r="F11">
        <v>1.6900487817996899</v>
      </c>
      <c r="G11">
        <v>1.64149729481238</v>
      </c>
      <c r="H11">
        <v>1.5740984418148201</v>
      </c>
      <c r="I11">
        <v>1.48412757814707</v>
      </c>
      <c r="J11">
        <v>1.39342602663036</v>
      </c>
      <c r="K11">
        <v>1.3046277233077399</v>
      </c>
      <c r="L11">
        <v>1.2276947277377299</v>
      </c>
      <c r="M11">
        <v>1.16319756556442</v>
      </c>
      <c r="N11">
        <v>1.11662154486012</v>
      </c>
      <c r="O11">
        <v>1.0863298461855999</v>
      </c>
      <c r="P11">
        <v>1.06580147640457</v>
      </c>
      <c r="Q11">
        <v>1.0519513220199801</v>
      </c>
      <c r="R11">
        <v>1.0441755364060299</v>
      </c>
      <c r="S11">
        <v>1.03876784204849</v>
      </c>
      <c r="T11">
        <v>1.0370903790950301</v>
      </c>
      <c r="U11">
        <v>1.0378860752002499</v>
      </c>
      <c r="V11">
        <v>1.0438892021105</v>
      </c>
      <c r="W11">
        <v>1.0534834122541801</v>
      </c>
      <c r="X11">
        <v>1.0647140723467601</v>
      </c>
      <c r="Y11">
        <v>1.0785220011216301</v>
      </c>
      <c r="Z11">
        <v>1.0951992870285201</v>
      </c>
      <c r="AA11">
        <v>1.1152762318980001</v>
      </c>
      <c r="AB11">
        <v>1.13754137270207</v>
      </c>
      <c r="AC11">
        <v>1.1633591983231799</v>
      </c>
      <c r="AD11">
        <v>1.1924206259285</v>
      </c>
      <c r="AE11">
        <v>1.2252719163657799</v>
      </c>
      <c r="AF11">
        <v>1.26304986337886</v>
      </c>
      <c r="AG11">
        <v>1.30505207625632</v>
      </c>
      <c r="AH11">
        <v>1.3523296556452</v>
      </c>
      <c r="AI11">
        <v>1.4057451819328799</v>
      </c>
      <c r="AJ11">
        <v>1.46669991589674</v>
      </c>
      <c r="AK11">
        <v>1.53469555462903</v>
      </c>
      <c r="AL11">
        <v>1.6109723373907401</v>
      </c>
      <c r="AM11">
        <v>1.70222074021111</v>
      </c>
      <c r="AN11">
        <v>1.80594928982837</v>
      </c>
      <c r="AO11">
        <v>1.9265321966648599</v>
      </c>
      <c r="AP11">
        <v>2.06857340607811</v>
      </c>
      <c r="AQ11">
        <v>2.2338059413435598</v>
      </c>
      <c r="AR11">
        <v>2.4338710679641902</v>
      </c>
      <c r="AS11">
        <v>2.6716798708786902</v>
      </c>
    </row>
    <row r="12" spans="1:45" x14ac:dyDescent="0.2">
      <c r="A12">
        <v>1.5613489056921201</v>
      </c>
      <c r="B12">
        <v>1.60496131859089</v>
      </c>
      <c r="C12">
        <v>1.6406688302128098</v>
      </c>
      <c r="D12">
        <v>1.65846298655671</v>
      </c>
      <c r="E12">
        <v>1.65466125815027</v>
      </c>
      <c r="F12">
        <v>1.63637957000405</v>
      </c>
      <c r="G12">
        <v>1.5962852694143699</v>
      </c>
      <c r="H12">
        <v>1.5328556214703699</v>
      </c>
      <c r="I12">
        <v>1.45236820021472</v>
      </c>
      <c r="J12">
        <v>1.36791946353619</v>
      </c>
      <c r="K12">
        <v>1.28412212167286</v>
      </c>
      <c r="L12">
        <v>1.2112052317186901</v>
      </c>
      <c r="M12">
        <v>1.1497688799436701</v>
      </c>
      <c r="N12">
        <v>1.10564722929513</v>
      </c>
      <c r="O12">
        <v>1.07715839002988</v>
      </c>
      <c r="P12">
        <v>1.0580736932746799</v>
      </c>
      <c r="Q12">
        <v>1.04532711117605</v>
      </c>
      <c r="R12">
        <v>1.0384574088349301</v>
      </c>
      <c r="S12">
        <v>1.0337789979251399</v>
      </c>
      <c r="T12">
        <v>1.03274891303922</v>
      </c>
      <c r="U12">
        <v>1.0340586535446099</v>
      </c>
      <c r="V12">
        <v>1.0404874487597</v>
      </c>
      <c r="W12">
        <v>1.05052389819949</v>
      </c>
      <c r="X12">
        <v>1.0620061855021099</v>
      </c>
      <c r="Y12">
        <v>1.0761519935300901</v>
      </c>
      <c r="Z12">
        <v>1.09307273702638</v>
      </c>
      <c r="AA12">
        <v>1.1133546209733101</v>
      </c>
      <c r="AB12">
        <v>1.13582261930841</v>
      </c>
      <c r="AC12">
        <v>1.16176487979049</v>
      </c>
      <c r="AD12">
        <v>1.1909817923849999</v>
      </c>
      <c r="AE12">
        <v>1.2239568913393901</v>
      </c>
      <c r="AF12">
        <v>1.26183532156245</v>
      </c>
      <c r="AG12">
        <v>1.3039188458003399</v>
      </c>
      <c r="AH12">
        <v>1.3512965520478399</v>
      </c>
      <c r="AI12">
        <v>1.4047920828587599</v>
      </c>
      <c r="AJ12">
        <v>1.46582847885835</v>
      </c>
      <c r="AK12">
        <v>1.53383521651947</v>
      </c>
      <c r="AL12">
        <v>1.6101522979946199</v>
      </c>
      <c r="AM12">
        <v>1.70143960704723</v>
      </c>
      <c r="AN12">
        <v>1.80521204819694</v>
      </c>
      <c r="AO12">
        <v>1.9258214226936401</v>
      </c>
      <c r="AP12">
        <v>2.0678325155559101</v>
      </c>
      <c r="AQ12">
        <v>2.2331119995389099</v>
      </c>
      <c r="AR12">
        <v>2.4331710231954702</v>
      </c>
      <c r="AS12">
        <v>2.6710438137778501</v>
      </c>
    </row>
    <row r="13" spans="1:45" x14ac:dyDescent="0.2">
      <c r="A13">
        <v>1.4846324341152499</v>
      </c>
      <c r="B13">
        <v>1.5280875578933899</v>
      </c>
      <c r="C13">
        <v>1.56590395583207</v>
      </c>
      <c r="D13">
        <v>1.5895013702368899</v>
      </c>
      <c r="E13">
        <v>1.59359476701577</v>
      </c>
      <c r="F13">
        <v>1.5829993558381199</v>
      </c>
      <c r="G13">
        <v>1.5511826660115</v>
      </c>
      <c r="H13">
        <v>1.4955540100062499</v>
      </c>
      <c r="I13">
        <v>1.4192320361722</v>
      </c>
      <c r="J13">
        <v>1.3424960434958799</v>
      </c>
      <c r="K13">
        <v>1.2639140121305399</v>
      </c>
      <c r="L13">
        <v>1.1948261645187799</v>
      </c>
      <c r="M13">
        <v>1.1365669408449599</v>
      </c>
      <c r="N13">
        <v>1.0947109940781801</v>
      </c>
      <c r="O13">
        <v>1.06792011401116</v>
      </c>
      <c r="P13">
        <v>1.05017075737626</v>
      </c>
      <c r="Q13">
        <v>1.0385533796358799</v>
      </c>
      <c r="R13">
        <v>1.0325806097011301</v>
      </c>
      <c r="S13">
        <v>1.0286144126477499</v>
      </c>
      <c r="T13">
        <v>1.02821074001616</v>
      </c>
      <c r="U13">
        <v>1.0300603306054299</v>
      </c>
      <c r="V13">
        <v>1.03692591967781</v>
      </c>
      <c r="W13">
        <v>1.04737171130005</v>
      </c>
      <c r="X13">
        <v>1.05921099794833</v>
      </c>
      <c r="Y13">
        <v>1.0736000856874801</v>
      </c>
      <c r="Z13">
        <v>1.09078231250553</v>
      </c>
      <c r="AA13">
        <v>1.1113039588618101</v>
      </c>
      <c r="AB13">
        <v>1.13390596079634</v>
      </c>
      <c r="AC13">
        <v>1.16005258641078</v>
      </c>
      <c r="AD13">
        <v>1.1894183083644101</v>
      </c>
      <c r="AE13">
        <v>1.2225662894657701</v>
      </c>
      <c r="AF13">
        <v>1.26052093940962</v>
      </c>
      <c r="AG13">
        <v>1.3027017381916399</v>
      </c>
      <c r="AH13">
        <v>1.3501720465304901</v>
      </c>
      <c r="AI13">
        <v>1.40374161954899</v>
      </c>
      <c r="AJ13">
        <v>1.4648448062527901</v>
      </c>
      <c r="AK13">
        <v>1.53291192246873</v>
      </c>
      <c r="AL13">
        <v>1.6092491233877801</v>
      </c>
      <c r="AM13">
        <v>1.70057571253318</v>
      </c>
      <c r="AN13">
        <v>1.80439863432815</v>
      </c>
      <c r="AO13">
        <v>1.92503495058966</v>
      </c>
      <c r="AP13">
        <v>2.0671209692530899</v>
      </c>
      <c r="AQ13">
        <v>2.2323736853766598</v>
      </c>
      <c r="AR13">
        <v>2.4325011882083301</v>
      </c>
      <c r="AS13">
        <v>2.6702757606304401</v>
      </c>
    </row>
    <row r="14" spans="1:45" x14ac:dyDescent="0.2">
      <c r="A14">
        <v>1.41188328064593</v>
      </c>
      <c r="B14">
        <v>1.4549985911033601</v>
      </c>
      <c r="C14">
        <v>1.49530497922358</v>
      </c>
      <c r="D14">
        <v>1.5232230252621699</v>
      </c>
      <c r="E14">
        <v>1.5337846285621501</v>
      </c>
      <c r="F14">
        <v>1.53101784863015</v>
      </c>
      <c r="G14">
        <v>1.5068931001366699</v>
      </c>
      <c r="H14">
        <v>1.45933608310079</v>
      </c>
      <c r="I14">
        <v>1.3892896741176801</v>
      </c>
      <c r="J14">
        <v>1.31758594566728</v>
      </c>
      <c r="K14">
        <v>1.24395025583603</v>
      </c>
      <c r="L14">
        <v>1.17876949817562</v>
      </c>
      <c r="M14">
        <v>1.12337228373158</v>
      </c>
      <c r="N14">
        <v>1.0837199013886101</v>
      </c>
      <c r="O14">
        <v>1.0586830020387199</v>
      </c>
      <c r="P14">
        <v>1.04215780318503</v>
      </c>
      <c r="Q14">
        <v>1.03160355943937</v>
      </c>
      <c r="R14">
        <v>1.02648105133723</v>
      </c>
      <c r="S14">
        <v>1.0233446075506001</v>
      </c>
      <c r="T14">
        <v>1.0234802309737501</v>
      </c>
      <c r="U14">
        <v>1.02597174013157</v>
      </c>
      <c r="V14">
        <v>1.0332499081700399</v>
      </c>
      <c r="W14">
        <v>1.04404331586943</v>
      </c>
      <c r="X14">
        <v>1.0562045696000699</v>
      </c>
      <c r="Y14">
        <v>1.0709696618634901</v>
      </c>
      <c r="Z14">
        <v>1.0883432741768999</v>
      </c>
      <c r="AA14">
        <v>1.10909140200943</v>
      </c>
      <c r="AB14">
        <v>1.1318956246640199</v>
      </c>
      <c r="AC14">
        <v>1.1581959192885001</v>
      </c>
      <c r="AD14">
        <v>1.1877771885951101</v>
      </c>
      <c r="AE14">
        <v>1.22096832441724</v>
      </c>
      <c r="AF14">
        <v>1.2590583484664801</v>
      </c>
      <c r="AG14">
        <v>1.30136453688167</v>
      </c>
      <c r="AH14">
        <v>1.3489126311997501</v>
      </c>
      <c r="AI14">
        <v>1.40259443464629</v>
      </c>
      <c r="AJ14">
        <v>1.4637546412467299</v>
      </c>
      <c r="AK14">
        <v>1.5318962845397799</v>
      </c>
      <c r="AL14">
        <v>1.60825436613217</v>
      </c>
      <c r="AM14">
        <v>1.6996560382683201</v>
      </c>
      <c r="AN14">
        <v>1.8034848069176701</v>
      </c>
      <c r="AO14">
        <v>1.92415793190266</v>
      </c>
      <c r="AP14">
        <v>2.0663058354529502</v>
      </c>
      <c r="AQ14">
        <v>2.2315955866419599</v>
      </c>
      <c r="AR14">
        <v>2.4316757349118201</v>
      </c>
      <c r="AS14">
        <v>2.6695521920197898</v>
      </c>
    </row>
    <row r="15" spans="1:45" x14ac:dyDescent="0.2">
      <c r="A15">
        <v>1.3437883469888199</v>
      </c>
      <c r="B15">
        <v>1.38632123642247</v>
      </c>
      <c r="C15">
        <v>1.4279386021382301</v>
      </c>
      <c r="D15">
        <v>1.45967113114876</v>
      </c>
      <c r="E15">
        <v>1.4764092221415899</v>
      </c>
      <c r="F15">
        <v>1.4800900492656399</v>
      </c>
      <c r="G15">
        <v>1.4633329042993699</v>
      </c>
      <c r="H15">
        <v>1.4234015014413099</v>
      </c>
      <c r="I15">
        <v>1.3606261888768501</v>
      </c>
      <c r="J15">
        <v>1.29228659532252</v>
      </c>
      <c r="K15">
        <v>1.2243306180794999</v>
      </c>
      <c r="L15">
        <v>1.1629178155064199</v>
      </c>
      <c r="M15">
        <v>1.1104071007607601</v>
      </c>
      <c r="N15">
        <v>1.07282121204699</v>
      </c>
      <c r="O15">
        <v>1.04940293049314</v>
      </c>
      <c r="P15">
        <v>1.03411109155278</v>
      </c>
      <c r="Q15">
        <v>1.0245665222443301</v>
      </c>
      <c r="R15">
        <v>1.0202556770968201</v>
      </c>
      <c r="S15">
        <v>1.01782463036455</v>
      </c>
      <c r="T15">
        <v>1.0185909719964601</v>
      </c>
      <c r="U15">
        <v>1.0216087261181701</v>
      </c>
      <c r="V15">
        <v>1.0294220915863199</v>
      </c>
      <c r="W15">
        <v>1.04054418296906</v>
      </c>
      <c r="X15">
        <v>1.0530556677832501</v>
      </c>
      <c r="Y15">
        <v>1.0681153356133299</v>
      </c>
      <c r="Z15">
        <v>1.0857385071891701</v>
      </c>
      <c r="AA15">
        <v>1.10671997394579</v>
      </c>
      <c r="AB15">
        <v>1.1297234257902899</v>
      </c>
      <c r="AC15">
        <v>1.1562824181057101</v>
      </c>
      <c r="AD15">
        <v>1.18590673262711</v>
      </c>
      <c r="AE15">
        <v>1.21933479094672</v>
      </c>
      <c r="AF15">
        <v>1.25753521941249</v>
      </c>
      <c r="AG15">
        <v>1.29995727936314</v>
      </c>
      <c r="AH15">
        <v>1.3475797344994001</v>
      </c>
      <c r="AI15">
        <v>1.4013515054529799</v>
      </c>
      <c r="AJ15">
        <v>1.4625412155745601</v>
      </c>
      <c r="AK15">
        <v>1.53076710933098</v>
      </c>
      <c r="AL15">
        <v>1.6072204327170101</v>
      </c>
      <c r="AM15">
        <v>1.6987094055380401</v>
      </c>
      <c r="AN15">
        <v>1.8025940665073099</v>
      </c>
      <c r="AO15">
        <v>1.92318973091073</v>
      </c>
      <c r="AP15">
        <v>2.0654471491543198</v>
      </c>
      <c r="AQ15">
        <v>2.2307696091526199</v>
      </c>
      <c r="AR15">
        <v>2.43080853505209</v>
      </c>
      <c r="AS15">
        <v>2.6687257109793401</v>
      </c>
    </row>
    <row r="16" spans="1:45" x14ac:dyDescent="0.2">
      <c r="A16">
        <v>1.2802890441886601</v>
      </c>
      <c r="B16">
        <v>1.32161536070039</v>
      </c>
      <c r="C16">
        <v>1.3642920279037101</v>
      </c>
      <c r="D16">
        <v>1.3995072678098701</v>
      </c>
      <c r="E16">
        <v>1.4210446498970799</v>
      </c>
      <c r="F16">
        <v>1.43069776456648</v>
      </c>
      <c r="G16">
        <v>1.4207393851722001</v>
      </c>
      <c r="H16">
        <v>1.3882523471972301</v>
      </c>
      <c r="I16">
        <v>1.3325026730526601</v>
      </c>
      <c r="J16">
        <v>1.2696002832124</v>
      </c>
      <c r="K16">
        <v>1.2043855870606701</v>
      </c>
      <c r="L16">
        <v>1.1473120845954301</v>
      </c>
      <c r="M16">
        <v>1.0976382656546</v>
      </c>
      <c r="N16">
        <v>1.0620354732707999</v>
      </c>
      <c r="O16">
        <v>1.0400365851397499</v>
      </c>
      <c r="P16">
        <v>1</v>
      </c>
      <c r="Q16">
        <v>1.0173246648499801</v>
      </c>
      <c r="R16">
        <v>1.01385198736334</v>
      </c>
      <c r="S16">
        <v>1.01214985141724</v>
      </c>
      <c r="T16">
        <v>1.0135579629982701</v>
      </c>
      <c r="U16">
        <v>1.01714297673165</v>
      </c>
      <c r="V16">
        <v>1.02535672034831</v>
      </c>
      <c r="W16">
        <v>1.03695757060809</v>
      </c>
      <c r="X16">
        <v>1.04976541962292</v>
      </c>
      <c r="Y16">
        <v>1.0651169620082099</v>
      </c>
      <c r="Z16">
        <v>1.0830959809768199</v>
      </c>
      <c r="AA16">
        <v>1.1042762121899701</v>
      </c>
      <c r="AB16">
        <v>1.1274826477073201</v>
      </c>
      <c r="AC16">
        <v>1.1541913906633301</v>
      </c>
      <c r="AD16">
        <v>1.18401841136199</v>
      </c>
      <c r="AE16">
        <v>1.2175566320800599</v>
      </c>
      <c r="AF16">
        <v>1.2558737015028201</v>
      </c>
      <c r="AG16">
        <v>1.2984352680048099</v>
      </c>
      <c r="AH16">
        <v>1.34614197632198</v>
      </c>
      <c r="AI16">
        <v>1.39997828300251</v>
      </c>
      <c r="AJ16">
        <v>1.46130148022691</v>
      </c>
      <c r="AK16">
        <v>1.5295740563489799</v>
      </c>
      <c r="AL16">
        <v>1.6061223282733001</v>
      </c>
      <c r="AM16">
        <v>1.6976161046264999</v>
      </c>
      <c r="AN16">
        <v>1.8015365610952498</v>
      </c>
      <c r="AO16">
        <v>1.92225105515418</v>
      </c>
      <c r="AP16">
        <v>2.06443754037182</v>
      </c>
      <c r="AQ16">
        <v>2.2298256526546201</v>
      </c>
      <c r="AR16">
        <v>2.4299247848255998</v>
      </c>
      <c r="AS16">
        <v>2.6677885128463901</v>
      </c>
    </row>
    <row r="17" spans="1:45" x14ac:dyDescent="0.2">
      <c r="A17">
        <v>1.2202173884501599</v>
      </c>
      <c r="B17">
        <v>1.26125783627754</v>
      </c>
      <c r="C17">
        <v>1.3043416610294101</v>
      </c>
      <c r="D17">
        <v>1.3418630899622501</v>
      </c>
      <c r="E17">
        <v>1.36811513246927</v>
      </c>
      <c r="F17">
        <v>1.3827461140330799</v>
      </c>
      <c r="G17">
        <v>1.37918539010495</v>
      </c>
      <c r="H17">
        <v>1.35374558595087</v>
      </c>
      <c r="I17">
        <v>1.3048302525153099</v>
      </c>
      <c r="J17">
        <v>1.2475663016910401</v>
      </c>
      <c r="K17">
        <v>1.18633483370602</v>
      </c>
      <c r="L17">
        <v>1.1312979446817699</v>
      </c>
      <c r="M17">
        <v>1.08506715156787</v>
      </c>
      <c r="N17">
        <v>1.0513764288743299</v>
      </c>
      <c r="O17">
        <v>1.03069123678124</v>
      </c>
      <c r="P17">
        <v>1.01767787867833</v>
      </c>
      <c r="Q17">
        <v>1.0100277342031501</v>
      </c>
      <c r="R17">
        <v>1.0073186327011801</v>
      </c>
      <c r="S17">
        <v>1.00627823946145</v>
      </c>
      <c r="T17">
        <v>1.0083411526142101</v>
      </c>
      <c r="U17">
        <v>1.0124322109300099</v>
      </c>
      <c r="V17">
        <v>1.02115534141849</v>
      </c>
      <c r="W17">
        <v>1.0331319200626601</v>
      </c>
      <c r="X17">
        <v>1.0463174576134799</v>
      </c>
      <c r="Y17">
        <v>1.0619645429083699</v>
      </c>
      <c r="Z17">
        <v>1.0801935828540801</v>
      </c>
      <c r="AA17">
        <v>1.1016665437961901</v>
      </c>
      <c r="AB17">
        <v>1.12511860154399</v>
      </c>
      <c r="AC17">
        <v>1.15193002388784</v>
      </c>
      <c r="AD17">
        <v>1.1819645068775899</v>
      </c>
      <c r="AE17">
        <v>1.2156511843195501</v>
      </c>
      <c r="AF17">
        <v>1.25412718942409</v>
      </c>
      <c r="AG17">
        <v>1.29676663440578</v>
      </c>
      <c r="AH17">
        <v>1.34462874536842</v>
      </c>
      <c r="AI17">
        <v>1.3985635938662699</v>
      </c>
      <c r="AJ17">
        <v>1.4599558663116701</v>
      </c>
      <c r="AK17">
        <v>1.5283420316759</v>
      </c>
      <c r="AL17">
        <v>1.6048900030451601</v>
      </c>
      <c r="AM17">
        <v>1.6964746591447701</v>
      </c>
      <c r="AN17">
        <v>1.80042811307439</v>
      </c>
      <c r="AO17">
        <v>1.92114808050757</v>
      </c>
      <c r="AP17">
        <v>2.0634111923369498</v>
      </c>
      <c r="AQ17">
        <v>2.22881467046781</v>
      </c>
      <c r="AR17">
        <v>2.4289720268041801</v>
      </c>
      <c r="AS17">
        <v>2.6668794395811499</v>
      </c>
    </row>
    <row r="18" spans="1:45" x14ac:dyDescent="0.2">
      <c r="A18">
        <v>1.1644801620760301</v>
      </c>
      <c r="B18">
        <v>1.20430590864954</v>
      </c>
      <c r="C18">
        <v>1.2476292634369899</v>
      </c>
      <c r="D18">
        <v>1.2872038879526699</v>
      </c>
      <c r="E18">
        <v>1.3171170498751299</v>
      </c>
      <c r="F18">
        <v>1.3360452199528501</v>
      </c>
      <c r="G18">
        <v>1.3387202081128999</v>
      </c>
      <c r="H18">
        <v>1.31986973392477</v>
      </c>
      <c r="I18">
        <v>1.2778932263396401</v>
      </c>
      <c r="J18">
        <v>1.22592579979015</v>
      </c>
      <c r="K18">
        <v>1.16908987656693</v>
      </c>
      <c r="L18">
        <v>1.11674840223703</v>
      </c>
      <c r="M18">
        <v>1.0726327431843701</v>
      </c>
      <c r="N18">
        <v>1.0407479308648</v>
      </c>
      <c r="O18">
        <v>1.0213433605981701</v>
      </c>
      <c r="P18">
        <v>1.0093187618706001</v>
      </c>
      <c r="Q18">
        <v>1.0025866223791</v>
      </c>
      <c r="R18">
        <v>1.0006741570898301</v>
      </c>
      <c r="S18">
        <v>1.0003083136750599</v>
      </c>
      <c r="T18">
        <v>1.0030193899512201</v>
      </c>
      <c r="U18">
        <v>1.00759461520819</v>
      </c>
      <c r="V18">
        <v>1.0168004359227001</v>
      </c>
      <c r="W18">
        <v>1.02918280783232</v>
      </c>
      <c r="X18">
        <v>1.0427311335252201</v>
      </c>
      <c r="Y18">
        <v>1.05870077941508</v>
      </c>
      <c r="Z18">
        <v>1.0771655737524799</v>
      </c>
      <c r="AA18">
        <v>1.0988865068356699</v>
      </c>
      <c r="AB18">
        <v>1.12256210879189</v>
      </c>
      <c r="AC18">
        <v>1.1496311546743301</v>
      </c>
      <c r="AD18">
        <v>1.1798146478499401</v>
      </c>
      <c r="AE18">
        <v>1.2136549501151299</v>
      </c>
      <c r="AF18">
        <v>1.2522943143018401</v>
      </c>
      <c r="AG18">
        <v>1.29506060333226</v>
      </c>
      <c r="AH18">
        <v>1.34301641203485</v>
      </c>
      <c r="AI18">
        <v>1.39705995523227</v>
      </c>
      <c r="AJ18">
        <v>1.4585193411527499</v>
      </c>
      <c r="AK18">
        <v>1.52693370568845</v>
      </c>
      <c r="AL18">
        <v>1.60360408927095</v>
      </c>
      <c r="AM18">
        <v>1.6952063247467501</v>
      </c>
      <c r="AN18">
        <v>1.79922281645875</v>
      </c>
      <c r="AO18">
        <v>1.9200780875457699</v>
      </c>
      <c r="AP18">
        <v>2.0623254722843001</v>
      </c>
      <c r="AQ18">
        <v>2.2277454470019302</v>
      </c>
      <c r="AR18">
        <v>2.4279027410284</v>
      </c>
      <c r="AS18">
        <v>2.665831467791</v>
      </c>
    </row>
    <row r="19" spans="1:45" x14ac:dyDescent="0.2">
      <c r="A19">
        <v>1.1123970016631799</v>
      </c>
      <c r="B19">
        <v>1.15128535434103</v>
      </c>
      <c r="C19">
        <v>1.1942924875543099</v>
      </c>
      <c r="D19">
        <v>1.23570207644436</v>
      </c>
      <c r="E19">
        <v>1.26833215534889</v>
      </c>
      <c r="F19">
        <v>1.2916606282507801</v>
      </c>
      <c r="G19">
        <v>1.29955687292643</v>
      </c>
      <c r="H19">
        <v>1.28694089437677</v>
      </c>
      <c r="I19">
        <v>1.2514802417617701</v>
      </c>
      <c r="J19">
        <v>1.2047987179667901</v>
      </c>
      <c r="K19">
        <v>1.1522013827775699</v>
      </c>
      <c r="L19">
        <v>1.1028865826249299</v>
      </c>
      <c r="M19">
        <v>1.06012941203941</v>
      </c>
      <c r="N19">
        <v>1.0302138963546701</v>
      </c>
      <c r="O19">
        <v>1.0120139121548899</v>
      </c>
      <c r="P19">
        <v>1.0009416559862601</v>
      </c>
      <c r="Q19">
        <v>0.99504117898607602</v>
      </c>
      <c r="R19">
        <v>0.99384271005595204</v>
      </c>
      <c r="S19">
        <v>0.99418374305083212</v>
      </c>
      <c r="T19">
        <v>0.99746255661277106</v>
      </c>
      <c r="U19">
        <v>1.00260830718701</v>
      </c>
      <c r="V19">
        <v>1.0122937628020801</v>
      </c>
      <c r="W19">
        <v>1.0250618145688399</v>
      </c>
      <c r="X19">
        <v>1.0389686894855501</v>
      </c>
      <c r="Y19">
        <v>1.05526430665424</v>
      </c>
      <c r="Z19">
        <v>1.07405285230373</v>
      </c>
      <c r="AA19">
        <v>1.09597747975073</v>
      </c>
      <c r="AB19">
        <v>1.1199030155709899</v>
      </c>
      <c r="AC19">
        <v>1.14717520478375</v>
      </c>
      <c r="AD19">
        <v>1.17753987228403</v>
      </c>
      <c r="AE19">
        <v>1.21159132758151</v>
      </c>
      <c r="AF19">
        <v>1.25030781648568</v>
      </c>
      <c r="AG19">
        <v>1.2932216436552799</v>
      </c>
      <c r="AH19">
        <v>1.3413056247167701</v>
      </c>
      <c r="AI19">
        <v>1.3954274103102899</v>
      </c>
      <c r="AJ19">
        <v>1.4570142147579301</v>
      </c>
      <c r="AK19">
        <v>1.52556365748136</v>
      </c>
      <c r="AL19">
        <v>1.6022431228551799</v>
      </c>
      <c r="AM19">
        <v>1.6938919545301299</v>
      </c>
      <c r="AN19">
        <v>1.79799570006939</v>
      </c>
      <c r="AO19">
        <v>1.91884539432656</v>
      </c>
      <c r="AP19">
        <v>2.06115409490643</v>
      </c>
      <c r="AQ19">
        <v>2.2266362948965002</v>
      </c>
      <c r="AR19">
        <v>2.42682324346046</v>
      </c>
      <c r="AS19">
        <v>2.6647006040832601</v>
      </c>
    </row>
    <row r="20" spans="1:45" x14ac:dyDescent="0.2">
      <c r="A20">
        <v>1.06344918804146</v>
      </c>
      <c r="B20">
        <v>1.1011310738015201</v>
      </c>
      <c r="C20">
        <v>1.14433955298087</v>
      </c>
      <c r="D20">
        <v>1.1866339222553199</v>
      </c>
      <c r="E20">
        <v>1.22223427460546</v>
      </c>
      <c r="F20">
        <v>1.2487470398836</v>
      </c>
      <c r="G20">
        <v>1.2612754825886801</v>
      </c>
      <c r="H20">
        <v>1.2544469197964001</v>
      </c>
      <c r="I20">
        <v>1.22555949283998</v>
      </c>
      <c r="J20">
        <v>1.1838484858179901</v>
      </c>
      <c r="K20">
        <v>1.1357220219183799</v>
      </c>
      <c r="L20">
        <v>1.08936444051979</v>
      </c>
      <c r="M20">
        <v>1.04859443483612</v>
      </c>
      <c r="N20">
        <v>1.0194013954963199</v>
      </c>
      <c r="O20">
        <v>1.0026438819638099</v>
      </c>
      <c r="P20">
        <v>0.99252207773935908</v>
      </c>
      <c r="Q20">
        <v>0.98742761017133807</v>
      </c>
      <c r="R20">
        <v>0.98692736816986304</v>
      </c>
      <c r="S20">
        <v>0.98793442921870911</v>
      </c>
      <c r="T20">
        <v>0.99179478820038602</v>
      </c>
      <c r="U20">
        <v>0.99750555877369207</v>
      </c>
      <c r="V20">
        <v>1.00759056277627</v>
      </c>
      <c r="W20">
        <v>1.02075443432879</v>
      </c>
      <c r="X20">
        <v>1.0350642067061999</v>
      </c>
      <c r="Y20">
        <v>1.05163714966017</v>
      </c>
      <c r="Z20">
        <v>1.07074608260987</v>
      </c>
      <c r="AA20">
        <v>1.0929640237803799</v>
      </c>
      <c r="AB20">
        <v>1.1171046798576401</v>
      </c>
      <c r="AC20">
        <v>1.1446101936234201</v>
      </c>
      <c r="AD20">
        <v>1.1752041132114499</v>
      </c>
      <c r="AE20">
        <v>1.20932114633413</v>
      </c>
      <c r="AF20">
        <v>1.2482376903366501</v>
      </c>
      <c r="AG20">
        <v>1.29129590818101</v>
      </c>
      <c r="AH20">
        <v>1.33949417169692</v>
      </c>
      <c r="AI20">
        <v>1.39372151837341</v>
      </c>
      <c r="AJ20">
        <v>1.4554113922285401</v>
      </c>
      <c r="AK20">
        <v>1.5239925506596701</v>
      </c>
      <c r="AL20">
        <v>1.6008139139828899</v>
      </c>
      <c r="AM20">
        <v>1.69254913423952</v>
      </c>
      <c r="AN20">
        <v>1.79665572394475</v>
      </c>
      <c r="AO20">
        <v>1.91759455066227</v>
      </c>
      <c r="AP20">
        <v>2.0599250474379698</v>
      </c>
      <c r="AQ20">
        <v>2.22542089374886</v>
      </c>
      <c r="AR20">
        <v>2.4256338107428599</v>
      </c>
      <c r="AS20">
        <v>2.6635683405149102</v>
      </c>
    </row>
    <row r="21" spans="1:45" x14ac:dyDescent="0.2">
      <c r="A21">
        <v>1.0178831755409701</v>
      </c>
      <c r="B21">
        <v>1.05465072768738</v>
      </c>
      <c r="C21">
        <v>1.0971659610672699</v>
      </c>
      <c r="D21">
        <v>1.14054841078346</v>
      </c>
      <c r="E21">
        <v>1.1781927269210699</v>
      </c>
      <c r="F21">
        <v>1.20787599405983</v>
      </c>
      <c r="G21">
        <v>1.2247878681111299</v>
      </c>
      <c r="H21">
        <v>1.22318896779543</v>
      </c>
      <c r="I21">
        <v>1.1998151676609701</v>
      </c>
      <c r="J21">
        <v>1.16343858014755</v>
      </c>
      <c r="K21">
        <v>1.1194269691472201</v>
      </c>
      <c r="L21">
        <v>1.07616434382877</v>
      </c>
      <c r="M21">
        <v>1.0375755778985201</v>
      </c>
      <c r="N21">
        <v>1.0095064635815101</v>
      </c>
      <c r="O21">
        <v>0.99331436281303209</v>
      </c>
      <c r="P21">
        <v>0.98406598460534611</v>
      </c>
      <c r="Q21">
        <v>0.9797491424336231</v>
      </c>
      <c r="R21">
        <v>0.97989937871620902</v>
      </c>
      <c r="S21">
        <v>0.98155336185979203</v>
      </c>
      <c r="T21">
        <v>0.98599372951976205</v>
      </c>
      <c r="U21">
        <v>0.9922108020678031</v>
      </c>
      <c r="V21">
        <v>1.0028046634665</v>
      </c>
      <c r="W21">
        <v>1.0163438793350701</v>
      </c>
      <c r="X21">
        <v>1.0310583404196101</v>
      </c>
      <c r="Y21">
        <v>1.0479762906988801</v>
      </c>
      <c r="Z21">
        <v>1.0673767543406001</v>
      </c>
      <c r="AA21">
        <v>1.0898243586973899</v>
      </c>
      <c r="AB21">
        <v>1.11422868024706</v>
      </c>
      <c r="AC21">
        <v>1.14195122719626</v>
      </c>
      <c r="AD21">
        <v>1.1726761069551199</v>
      </c>
      <c r="AE21">
        <v>1.20704969220141</v>
      </c>
      <c r="AF21">
        <v>1.24608265200104</v>
      </c>
      <c r="AG21">
        <v>1.28930757823514</v>
      </c>
      <c r="AH21">
        <v>1.33761376709077</v>
      </c>
      <c r="AI21">
        <v>1.39192305256625</v>
      </c>
      <c r="AJ21">
        <v>1.45374666731518</v>
      </c>
      <c r="AK21">
        <v>1.5224196151490399</v>
      </c>
      <c r="AL21">
        <v>1.59928408739955</v>
      </c>
      <c r="AM21">
        <v>1.6910619326435201</v>
      </c>
      <c r="AN21">
        <v>1.7953047084592502</v>
      </c>
      <c r="AO21">
        <v>1.91624479590434</v>
      </c>
      <c r="AP21">
        <v>2.05863489127369</v>
      </c>
      <c r="AQ21">
        <v>2.2241450607022699</v>
      </c>
      <c r="AR21">
        <v>2.42442348136486</v>
      </c>
      <c r="AS21">
        <v>2.66234364279997</v>
      </c>
    </row>
    <row r="22" spans="1:45" x14ac:dyDescent="0.2">
      <c r="A22">
        <v>0.97487057808852806</v>
      </c>
      <c r="B22">
        <v>1.01053625968058</v>
      </c>
      <c r="C22">
        <v>1.05290822208433</v>
      </c>
      <c r="D22">
        <v>1.0968814955728199</v>
      </c>
      <c r="E22">
        <v>1.1361710517931101</v>
      </c>
      <c r="F22">
        <v>1.1687139213115501</v>
      </c>
      <c r="G22">
        <v>1.18915865257581</v>
      </c>
      <c r="H22">
        <v>1.1926260779593301</v>
      </c>
      <c r="I22">
        <v>1.1750324031525299</v>
      </c>
      <c r="J22">
        <v>1.14331833247782</v>
      </c>
      <c r="K22">
        <v>1.10337945733586</v>
      </c>
      <c r="L22">
        <v>1.0630879899752701</v>
      </c>
      <c r="M22">
        <v>1.02678689418832</v>
      </c>
      <c r="N22">
        <v>0.99987654262840409</v>
      </c>
      <c r="O22">
        <v>0.98376164056731707</v>
      </c>
      <c r="P22">
        <v>0.97558109889760902</v>
      </c>
      <c r="Q22">
        <v>0.97204524747726506</v>
      </c>
      <c r="R22">
        <v>0.97278402158371102</v>
      </c>
      <c r="S22">
        <v>0.97504028767616102</v>
      </c>
      <c r="T22">
        <v>0.98006085774298612</v>
      </c>
      <c r="U22">
        <v>0.98686657575990211</v>
      </c>
      <c r="V22">
        <v>0.99789677322134607</v>
      </c>
      <c r="W22">
        <v>1.01183418336278</v>
      </c>
      <c r="X22">
        <v>1.0268333252416499</v>
      </c>
      <c r="Y22">
        <v>1.0440977815322301</v>
      </c>
      <c r="Z22">
        <v>1.06379908721259</v>
      </c>
      <c r="AA22">
        <v>1.0865791006532799</v>
      </c>
      <c r="AB22">
        <v>1.11119980109655</v>
      </c>
      <c r="AC22">
        <v>1.1391329733151401</v>
      </c>
      <c r="AD22">
        <v>1.1700718348916599</v>
      </c>
      <c r="AE22">
        <v>1.2046015397937799</v>
      </c>
      <c r="AF22">
        <v>1.2438184114156501</v>
      </c>
      <c r="AG22">
        <v>1.28717589928244</v>
      </c>
      <c r="AH22">
        <v>1.33558312325802</v>
      </c>
      <c r="AI22">
        <v>1.39009335289761</v>
      </c>
      <c r="AJ22">
        <v>1.45196005794834</v>
      </c>
      <c r="AK22">
        <v>1.5207180107310601</v>
      </c>
      <c r="AL22">
        <v>1.5976868171860201</v>
      </c>
      <c r="AM22">
        <v>1.6895627914479299</v>
      </c>
      <c r="AN22">
        <v>1.79381965391301</v>
      </c>
      <c r="AO22">
        <v>1.9148270448379199</v>
      </c>
      <c r="AP22">
        <v>2.0572412742980002</v>
      </c>
      <c r="AQ22">
        <v>2.2228141855635299</v>
      </c>
      <c r="AR22">
        <v>2.4230893621626799</v>
      </c>
      <c r="AS22">
        <v>2.6610707979073798</v>
      </c>
    </row>
    <row r="23" spans="1:45" x14ac:dyDescent="0.2">
      <c r="A23">
        <v>0.93485449195701908</v>
      </c>
      <c r="B23">
        <v>0.96952221087839907</v>
      </c>
      <c r="C23">
        <v>1.01131002454491</v>
      </c>
      <c r="D23">
        <v>1.0554075179763101</v>
      </c>
      <c r="E23">
        <v>1.0965787807306899</v>
      </c>
      <c r="F23">
        <v>1.1313560492188299</v>
      </c>
      <c r="G23">
        <v>1.1550264570286299</v>
      </c>
      <c r="H23">
        <v>1.1628737525177</v>
      </c>
      <c r="I23">
        <v>1.1507078051908</v>
      </c>
      <c r="J23">
        <v>1.1236772458529201</v>
      </c>
      <c r="K23">
        <v>1.08761759896267</v>
      </c>
      <c r="L23">
        <v>1.0502920758252201</v>
      </c>
      <c r="M23">
        <v>1.0161070196248301</v>
      </c>
      <c r="N23">
        <v>0.99058118761315506</v>
      </c>
      <c r="O23">
        <v>0.97517413324703806</v>
      </c>
      <c r="P23">
        <v>0.96698656240319403</v>
      </c>
      <c r="Q23">
        <v>0.96428831002823412</v>
      </c>
      <c r="R23">
        <v>0.96562890050058903</v>
      </c>
      <c r="S23">
        <v>0.96854884616152304</v>
      </c>
      <c r="T23">
        <v>0.97411602852133206</v>
      </c>
      <c r="U23">
        <v>0.98138234523927603</v>
      </c>
      <c r="V23">
        <v>0.99284663484803304</v>
      </c>
      <c r="W23">
        <v>1.0071881277597601</v>
      </c>
      <c r="X23">
        <v>1.0225530219121099</v>
      </c>
      <c r="Y23">
        <v>1.0401170487154099</v>
      </c>
      <c r="Z23">
        <v>1.06014729609472</v>
      </c>
      <c r="AA23">
        <v>1.08318558457092</v>
      </c>
      <c r="AB23">
        <v>1.10808451700411</v>
      </c>
      <c r="AC23">
        <v>1.13626522762703</v>
      </c>
      <c r="AD23">
        <v>1.1674075578001399</v>
      </c>
      <c r="AE23">
        <v>1.20210941300425</v>
      </c>
      <c r="AF23">
        <v>1.24152935136422</v>
      </c>
      <c r="AG23">
        <v>1.2849761110758899</v>
      </c>
      <c r="AH23">
        <v>1.33353283411984</v>
      </c>
      <c r="AI23">
        <v>1.3880974830824599</v>
      </c>
      <c r="AJ23">
        <v>1.4500976771224101</v>
      </c>
      <c r="AK23">
        <v>1.5189824024667</v>
      </c>
      <c r="AL23">
        <v>1.59601332071589</v>
      </c>
      <c r="AM23">
        <v>1.6879821580882299</v>
      </c>
      <c r="AN23">
        <v>1.79230007399353</v>
      </c>
      <c r="AO23">
        <v>1.9133049688961501</v>
      </c>
      <c r="AP23">
        <v>2.0557841817626499</v>
      </c>
      <c r="AQ23">
        <v>2.2213861610575298</v>
      </c>
      <c r="AR23">
        <v>2.4217147696783501</v>
      </c>
      <c r="AS23">
        <v>2.65969674103013</v>
      </c>
    </row>
    <row r="24" spans="1:45" x14ac:dyDescent="0.2">
      <c r="A24">
        <v>0.89725558392227112</v>
      </c>
      <c r="B24">
        <v>0.93089693255275707</v>
      </c>
      <c r="C24">
        <v>0.97208753181953311</v>
      </c>
      <c r="D24">
        <v>1.0166713431888701</v>
      </c>
      <c r="E24">
        <v>1.05883783004485</v>
      </c>
      <c r="F24">
        <v>1.09524888638676</v>
      </c>
      <c r="G24">
        <v>1.12213047065459</v>
      </c>
      <c r="H24">
        <v>1.13395078847113</v>
      </c>
      <c r="I24">
        <v>1.1268559489571499</v>
      </c>
      <c r="J24">
        <v>1.10427361747182</v>
      </c>
      <c r="K24">
        <v>1.0722329911402599</v>
      </c>
      <c r="L24">
        <v>1.03763529658807</v>
      </c>
      <c r="M24">
        <v>1.0054964604572001</v>
      </c>
      <c r="N24">
        <v>0.98122634301567213</v>
      </c>
      <c r="O24">
        <v>0.96676430089636312</v>
      </c>
      <c r="P24">
        <v>0.95904585093973804</v>
      </c>
      <c r="Q24">
        <v>0.95632357952826808</v>
      </c>
      <c r="R24">
        <v>0.95843427495882705</v>
      </c>
      <c r="S24">
        <v>0.96193169861197803</v>
      </c>
      <c r="T24">
        <v>0.96803131835223211</v>
      </c>
      <c r="U24">
        <v>0.97581074203179108</v>
      </c>
      <c r="V24">
        <v>0.98769315240268607</v>
      </c>
      <c r="W24">
        <v>1.00241592422687</v>
      </c>
      <c r="X24">
        <v>1.01814117966998</v>
      </c>
      <c r="Y24">
        <v>1.03607921460413</v>
      </c>
      <c r="Z24">
        <v>1.0563621412015101</v>
      </c>
      <c r="AA24">
        <v>1.0796955309426199</v>
      </c>
      <c r="AB24">
        <v>1.1048402781878901</v>
      </c>
      <c r="AC24">
        <v>1.13324194852566</v>
      </c>
      <c r="AD24">
        <v>1.1646014288981199</v>
      </c>
      <c r="AE24">
        <v>1.19945691775263</v>
      </c>
      <c r="AF24">
        <v>1.2390488691418899</v>
      </c>
      <c r="AG24">
        <v>1.28269288212178</v>
      </c>
      <c r="AH24">
        <v>1.3314061145377101</v>
      </c>
      <c r="AI24">
        <v>1.38610411215054</v>
      </c>
      <c r="AJ24">
        <v>1.4481506761727001</v>
      </c>
      <c r="AK24">
        <v>1.5171614805568598</v>
      </c>
      <c r="AL24">
        <v>1.5942873173387899</v>
      </c>
      <c r="AM24">
        <v>1.6862978416250001</v>
      </c>
      <c r="AN24">
        <v>1.7906699915042799</v>
      </c>
      <c r="AO24">
        <v>1.91182897371283</v>
      </c>
      <c r="AP24">
        <v>2.05430863138871</v>
      </c>
      <c r="AQ24">
        <v>2.2199576707899498</v>
      </c>
      <c r="AR24">
        <v>2.4202480897434602</v>
      </c>
      <c r="AS24">
        <v>2.6582900218067</v>
      </c>
    </row>
    <row r="25" spans="1:45" x14ac:dyDescent="0.2">
      <c r="A25">
        <v>0.86224319913980907</v>
      </c>
      <c r="B25">
        <v>0.89466562424271312</v>
      </c>
      <c r="C25">
        <v>0.93563587248255997</v>
      </c>
      <c r="D25">
        <v>0.97973083400094607</v>
      </c>
      <c r="E25">
        <v>1.0230445208199099</v>
      </c>
      <c r="F25">
        <v>1.0611543005366</v>
      </c>
      <c r="G25">
        <v>1.09075920557963</v>
      </c>
      <c r="H25">
        <v>1.1059533526343299</v>
      </c>
      <c r="I25">
        <v>1.10361742873174</v>
      </c>
      <c r="J25">
        <v>1.08532953161727</v>
      </c>
      <c r="K25">
        <v>1.05701774723994</v>
      </c>
      <c r="L25">
        <v>1.0251414030475801</v>
      </c>
      <c r="M25">
        <v>0.99499718951563509</v>
      </c>
      <c r="N25">
        <v>0.97193589353071808</v>
      </c>
      <c r="O25">
        <v>0.95819187981777409</v>
      </c>
      <c r="P25">
        <v>0.95101387008865812</v>
      </c>
      <c r="Q25">
        <v>0.94851431200051506</v>
      </c>
      <c r="R25">
        <v>0.95126108784450303</v>
      </c>
      <c r="S25">
        <v>0.95523447504818704</v>
      </c>
      <c r="T25">
        <v>0.96190670523752808</v>
      </c>
      <c r="U25">
        <v>0.97012686267475001</v>
      </c>
      <c r="V25">
        <v>0.98246086964325208</v>
      </c>
      <c r="W25">
        <v>0.99754118587881313</v>
      </c>
      <c r="X25">
        <v>1.01360695031007</v>
      </c>
      <c r="Y25">
        <v>1.0319014351715099</v>
      </c>
      <c r="Z25">
        <v>1.05249364477301</v>
      </c>
      <c r="AA25">
        <v>1.0760796332054401</v>
      </c>
      <c r="AB25">
        <v>1.1015264645741001</v>
      </c>
      <c r="AC25">
        <v>1.13010743010086</v>
      </c>
      <c r="AD25">
        <v>1.16169806327422</v>
      </c>
      <c r="AE25">
        <v>1.1967792488801601</v>
      </c>
      <c r="AF25">
        <v>1.23650983305242</v>
      </c>
      <c r="AG25">
        <v>1.28028975393584</v>
      </c>
      <c r="AH25">
        <v>1.3291233115396901</v>
      </c>
      <c r="AI25">
        <v>1.3839496480396001</v>
      </c>
      <c r="AJ25">
        <v>1.4461317346256801</v>
      </c>
      <c r="AK25">
        <v>1.51523007309461</v>
      </c>
      <c r="AL25">
        <v>1.59242902954041</v>
      </c>
      <c r="AM25">
        <v>1.6845618599729799</v>
      </c>
      <c r="AN25">
        <v>1.78898186841673</v>
      </c>
      <c r="AO25">
        <v>1.91018851652207</v>
      </c>
      <c r="AP25">
        <v>2.0527534419957698</v>
      </c>
      <c r="AQ25">
        <v>2.2184134715606301</v>
      </c>
      <c r="AR25">
        <v>2.4187442403850898</v>
      </c>
      <c r="AS25">
        <v>2.6567712112388699</v>
      </c>
    </row>
    <row r="26" spans="1:45" x14ac:dyDescent="0.2">
      <c r="A26">
        <v>0.82916779500813509</v>
      </c>
      <c r="B26">
        <v>0.86062139518897807</v>
      </c>
      <c r="C26">
        <v>0.90085646361207405</v>
      </c>
      <c r="D26">
        <v>0.94516207541259412</v>
      </c>
      <c r="E26">
        <v>0.98875417879527405</v>
      </c>
      <c r="F26">
        <v>1.0287179951304599</v>
      </c>
      <c r="G26">
        <v>1.06032979629774</v>
      </c>
      <c r="H26">
        <v>1.0792898763002201</v>
      </c>
      <c r="I26">
        <v>1.0810110332219001</v>
      </c>
      <c r="J26">
        <v>1.0667647915732701</v>
      </c>
      <c r="K26">
        <v>1.04215752379315</v>
      </c>
      <c r="L26">
        <v>1.0130273823010301</v>
      </c>
      <c r="M26">
        <v>0.98471152381561311</v>
      </c>
      <c r="N26">
        <v>0.96286320392145108</v>
      </c>
      <c r="O26">
        <v>0.94973954165797003</v>
      </c>
      <c r="P26">
        <v>0.94334912249507907</v>
      </c>
      <c r="Q26">
        <v>0.94133777703615207</v>
      </c>
      <c r="R26">
        <v>0.94356519682124407</v>
      </c>
      <c r="S26">
        <v>0.94857872327718507</v>
      </c>
      <c r="T26">
        <v>0.95568910071649205</v>
      </c>
      <c r="U26">
        <v>0.96444625630035996</v>
      </c>
      <c r="V26">
        <v>0.97715124639270512</v>
      </c>
      <c r="W26">
        <v>0.99257945405229309</v>
      </c>
      <c r="X26">
        <v>1.0089795573091001</v>
      </c>
      <c r="Y26">
        <v>1.02758192235361</v>
      </c>
      <c r="Z26">
        <v>1.04850470683048</v>
      </c>
      <c r="AA26">
        <v>1.07237397329075</v>
      </c>
      <c r="AB26">
        <v>1.0980211638162101</v>
      </c>
      <c r="AC26">
        <v>1.1269123500054701</v>
      </c>
      <c r="AD26">
        <v>1.1586683426712301</v>
      </c>
      <c r="AE26">
        <v>1.1939839129163801</v>
      </c>
      <c r="AF26">
        <v>1.2338687889002</v>
      </c>
      <c r="AG26">
        <v>1.2778072667243401</v>
      </c>
      <c r="AH26">
        <v>1.32679276438161</v>
      </c>
      <c r="AI26">
        <v>1.38174426604573</v>
      </c>
      <c r="AJ26">
        <v>1.4440646175466301</v>
      </c>
      <c r="AK26">
        <v>1.5132322346282301</v>
      </c>
      <c r="AL26">
        <v>1.5905426694564899</v>
      </c>
      <c r="AM26">
        <v>1.68273447986682</v>
      </c>
      <c r="AN26">
        <v>1.7872410089053798</v>
      </c>
      <c r="AO26">
        <v>1.9084598246245799</v>
      </c>
      <c r="AP26">
        <v>2.0510884453851501</v>
      </c>
      <c r="AQ26">
        <v>2.2168044646266498</v>
      </c>
      <c r="AR26">
        <v>2.4171703871654802</v>
      </c>
      <c r="AS26">
        <v>2.65522518531461</v>
      </c>
    </row>
    <row r="27" spans="1:45" x14ac:dyDescent="0.2">
      <c r="A27">
        <v>0.79804430198458609</v>
      </c>
      <c r="B27">
        <v>0.82890216414669904</v>
      </c>
      <c r="C27">
        <v>0.86818561177594511</v>
      </c>
      <c r="D27">
        <v>0.91220285583760607</v>
      </c>
      <c r="E27">
        <v>0.95662432735287406</v>
      </c>
      <c r="F27">
        <v>0.99751444143079004</v>
      </c>
      <c r="G27">
        <v>1.03111087795996</v>
      </c>
      <c r="H27">
        <v>1.0530280525253299</v>
      </c>
      <c r="I27">
        <v>1.0587130809911001</v>
      </c>
      <c r="J27">
        <v>1.04866033362355</v>
      </c>
      <c r="K27">
        <v>1.0273388359319</v>
      </c>
      <c r="L27">
        <v>1.0008621843965999</v>
      </c>
      <c r="M27">
        <v>0.97460002720597805</v>
      </c>
      <c r="N27">
        <v>0.9538492289782291</v>
      </c>
      <c r="O27">
        <v>0.94142522855482602</v>
      </c>
      <c r="P27">
        <v>0.93555507500027202</v>
      </c>
      <c r="Q27">
        <v>0.93432657015308307</v>
      </c>
      <c r="R27">
        <v>0.93696701180802211</v>
      </c>
      <c r="S27">
        <v>0.94151730514104204</v>
      </c>
      <c r="T27">
        <v>0.94945486300278004</v>
      </c>
      <c r="U27">
        <v>0.9586590719886311</v>
      </c>
      <c r="V27">
        <v>0.97174159752484912</v>
      </c>
      <c r="W27">
        <v>0.98752056067696004</v>
      </c>
      <c r="X27">
        <v>1.00426838049714</v>
      </c>
      <c r="Y27">
        <v>1.0231873511677201</v>
      </c>
      <c r="Z27">
        <v>1.04443565377159</v>
      </c>
      <c r="AA27">
        <v>1.06857870790445</v>
      </c>
      <c r="AB27">
        <v>1.09453678935049</v>
      </c>
      <c r="AC27">
        <v>1.1235614431273599</v>
      </c>
      <c r="AD27">
        <v>1.1555953845667899</v>
      </c>
      <c r="AE27">
        <v>1.1910645067150001</v>
      </c>
      <c r="AF27">
        <v>1.23114057133934</v>
      </c>
      <c r="AG27">
        <v>1.2752410508593099</v>
      </c>
      <c r="AH27">
        <v>1.3243882592576</v>
      </c>
      <c r="AI27">
        <v>1.3794750393372399</v>
      </c>
      <c r="AJ27">
        <v>1.4419095099458701</v>
      </c>
      <c r="AK27">
        <v>1.51117887923058</v>
      </c>
      <c r="AL27">
        <v>1.58858114100412</v>
      </c>
      <c r="AM27">
        <v>1.6808185736980201</v>
      </c>
      <c r="AN27">
        <v>1.7854224985681</v>
      </c>
      <c r="AO27">
        <v>1.9067136375268801</v>
      </c>
      <c r="AP27">
        <v>2.0493100131543001</v>
      </c>
      <c r="AQ27">
        <v>2.21513605167674</v>
      </c>
      <c r="AR27">
        <v>2.4154958735200101</v>
      </c>
      <c r="AS27">
        <v>2.6535804143133599</v>
      </c>
    </row>
    <row r="28" spans="1:45" x14ac:dyDescent="0.2">
      <c r="A28">
        <v>0.76886622387680303</v>
      </c>
      <c r="B28">
        <v>0.79894275416675109</v>
      </c>
      <c r="C28">
        <v>0.83728618124786502</v>
      </c>
      <c r="D28">
        <v>0.88141014857539812</v>
      </c>
      <c r="E28">
        <v>0.92585387778224804</v>
      </c>
      <c r="F28">
        <v>0.96787331043533109</v>
      </c>
      <c r="G28">
        <v>1.0032614569340099</v>
      </c>
      <c r="H28">
        <v>1.02782568477918</v>
      </c>
      <c r="I28">
        <v>1.03724332568664</v>
      </c>
      <c r="J28">
        <v>1.03077226779887</v>
      </c>
      <c r="K28">
        <v>1.0128836366340199</v>
      </c>
      <c r="L28">
        <v>0.98900941902043704</v>
      </c>
      <c r="M28">
        <v>0.96471178177590911</v>
      </c>
      <c r="N28">
        <v>0.94488242742449102</v>
      </c>
      <c r="O28">
        <v>0.93292593635037202</v>
      </c>
      <c r="P28">
        <v>0.92782639757898411</v>
      </c>
      <c r="Q28">
        <v>0.9268472459871141</v>
      </c>
      <c r="R28">
        <v>0.93017650680921904</v>
      </c>
      <c r="S28">
        <v>0.93535801368216709</v>
      </c>
      <c r="T28">
        <v>0.94300654522145</v>
      </c>
      <c r="U28">
        <v>0.95286458763365611</v>
      </c>
      <c r="V28">
        <v>0.96627755986943609</v>
      </c>
      <c r="W28">
        <v>0.98238110224916908</v>
      </c>
      <c r="X28">
        <v>0.99950284887793905</v>
      </c>
      <c r="Y28">
        <v>1.0187635493054099</v>
      </c>
      <c r="Z28">
        <v>1.0402623428060001</v>
      </c>
      <c r="AA28">
        <v>1.0646799372890501</v>
      </c>
      <c r="AB28">
        <v>1.0908568697187</v>
      </c>
      <c r="AC28">
        <v>1.12019610045482</v>
      </c>
      <c r="AD28">
        <v>1.15235984554938</v>
      </c>
      <c r="AE28">
        <v>1.18805365917052</v>
      </c>
      <c r="AF28">
        <v>1.22833802685327</v>
      </c>
      <c r="AG28">
        <v>1.27259804401249</v>
      </c>
      <c r="AH28">
        <v>1.3218493493022601</v>
      </c>
      <c r="AI28">
        <v>1.3770916962975499</v>
      </c>
      <c r="AJ28">
        <v>1.4396229906807401</v>
      </c>
      <c r="AK28">
        <v>1.50897712981211</v>
      </c>
      <c r="AL28">
        <v>1.5865265358546798</v>
      </c>
      <c r="AM28">
        <v>1.67885675197441</v>
      </c>
      <c r="AN28">
        <v>1.78352501066722</v>
      </c>
      <c r="AO28">
        <v>1.9048879427319201</v>
      </c>
      <c r="AP28">
        <v>2.0475978993879802</v>
      </c>
      <c r="AQ28">
        <v>2.2133876496640599</v>
      </c>
      <c r="AR28">
        <v>2.4137973110404598</v>
      </c>
      <c r="AS28">
        <v>2.6518791475038599</v>
      </c>
    </row>
    <row r="29" spans="1:45" x14ac:dyDescent="0.2">
      <c r="A29">
        <v>0.74170870185338811</v>
      </c>
      <c r="B29">
        <v>0.77047509094170608</v>
      </c>
      <c r="C29">
        <v>0.80843994244595507</v>
      </c>
      <c r="D29">
        <v>0.85197930367188801</v>
      </c>
      <c r="E29">
        <v>0.89674377941287808</v>
      </c>
      <c r="F29">
        <v>0.93982974856870005</v>
      </c>
      <c r="G29">
        <v>0.9763509230785421</v>
      </c>
      <c r="H29">
        <v>1.0033694217971301</v>
      </c>
      <c r="I29">
        <v>1.01600496673018</v>
      </c>
      <c r="J29">
        <v>1.01355079075122</v>
      </c>
      <c r="K29">
        <v>0.99881456239981004</v>
      </c>
      <c r="L29">
        <v>0.97750578917836994</v>
      </c>
      <c r="M29">
        <v>0.95483947264675995</v>
      </c>
      <c r="N29">
        <v>0.93618070454888203</v>
      </c>
      <c r="O29">
        <v>0.92483377551553403</v>
      </c>
      <c r="P29">
        <v>0.92003168627840004</v>
      </c>
      <c r="Q29">
        <v>0.91969748805594309</v>
      </c>
      <c r="R29">
        <v>0.92343346113404001</v>
      </c>
      <c r="S29">
        <v>0.92897896863712603</v>
      </c>
      <c r="T29">
        <v>0.9367711835808481</v>
      </c>
      <c r="U29">
        <v>0.94701344399682208</v>
      </c>
      <c r="V29">
        <v>0.96074338749233812</v>
      </c>
      <c r="W29">
        <v>0.97718274861287513</v>
      </c>
      <c r="X29">
        <v>0.99462873461859003</v>
      </c>
      <c r="Y29">
        <v>1.0141770442493701</v>
      </c>
      <c r="Z29">
        <v>1.0359935075980899</v>
      </c>
      <c r="AA29">
        <v>1.0606763510655</v>
      </c>
      <c r="AB29">
        <v>1.0871247606435099</v>
      </c>
      <c r="AC29">
        <v>1.11669498948757</v>
      </c>
      <c r="AD29">
        <v>1.14909687205518</v>
      </c>
      <c r="AE29">
        <v>1.18497697219034</v>
      </c>
      <c r="AF29">
        <v>1.22540771897795</v>
      </c>
      <c r="AG29">
        <v>1.2698400456151799</v>
      </c>
      <c r="AH29">
        <v>1.3192851479856</v>
      </c>
      <c r="AI29">
        <v>1.3746467203025299</v>
      </c>
      <c r="AJ29">
        <v>1.43733989418304</v>
      </c>
      <c r="AK29">
        <v>1.5068174174976199</v>
      </c>
      <c r="AL29">
        <v>1.5843639046092401</v>
      </c>
      <c r="AM29">
        <v>1.6768136643551301</v>
      </c>
      <c r="AN29">
        <v>1.7815181343053301</v>
      </c>
      <c r="AO29">
        <v>1.90293229273767</v>
      </c>
      <c r="AP29">
        <v>2.0457620125400098</v>
      </c>
      <c r="AQ29">
        <v>2.21155302183714</v>
      </c>
      <c r="AR29">
        <v>2.4120437626682301</v>
      </c>
      <c r="AS29">
        <v>2.6501263013353302</v>
      </c>
    </row>
    <row r="30" spans="1:45" x14ac:dyDescent="0.2">
      <c r="A30">
        <v>0.71569689262427305</v>
      </c>
      <c r="B30">
        <v>0.74402277237444803</v>
      </c>
      <c r="C30">
        <v>0.78101646991455309</v>
      </c>
      <c r="D30">
        <v>0.82432652536831608</v>
      </c>
      <c r="E30">
        <v>0.86923227975477402</v>
      </c>
      <c r="F30">
        <v>0.91292322617532995</v>
      </c>
      <c r="G30">
        <v>0.95072713398613506</v>
      </c>
      <c r="H30">
        <v>0.97994466966086813</v>
      </c>
      <c r="I30">
        <v>0.99549713411429408</v>
      </c>
      <c r="J30">
        <v>0.99645521561398409</v>
      </c>
      <c r="K30">
        <v>0.98478474454538312</v>
      </c>
      <c r="L30">
        <v>0.96593554277535909</v>
      </c>
      <c r="M30">
        <v>0.94528741089477508</v>
      </c>
      <c r="N30">
        <v>0.92742548427357208</v>
      </c>
      <c r="O30">
        <v>0.91652827957676408</v>
      </c>
      <c r="P30">
        <v>0.91234821715079806</v>
      </c>
      <c r="Q30">
        <v>0.91236863297772508</v>
      </c>
      <c r="R30">
        <v>0.91682107144180602</v>
      </c>
      <c r="S30">
        <v>0.92277692527213995</v>
      </c>
      <c r="T30">
        <v>0.93072853082811302</v>
      </c>
      <c r="U30">
        <v>0.94087462526409804</v>
      </c>
      <c r="V30">
        <v>0.95516387134040404</v>
      </c>
      <c r="W30">
        <v>0.97193352921090803</v>
      </c>
      <c r="X30">
        <v>0.9896757294188121</v>
      </c>
      <c r="Y30">
        <v>1.0095567213983001</v>
      </c>
      <c r="Z30">
        <v>1.0316401753421001</v>
      </c>
      <c r="AA30">
        <v>1.05662303721172</v>
      </c>
      <c r="AB30">
        <v>1.0832959195165199</v>
      </c>
      <c r="AC30">
        <v>1.11308838477526</v>
      </c>
      <c r="AD30">
        <v>1.1457071779536501</v>
      </c>
      <c r="AE30">
        <v>1.1817978680221699</v>
      </c>
      <c r="AF30">
        <v>1.2224166616586201</v>
      </c>
      <c r="AG30">
        <v>1.2669894797302401</v>
      </c>
      <c r="AH30">
        <v>1.31658600919179</v>
      </c>
      <c r="AI30">
        <v>1.37210603205976</v>
      </c>
      <c r="AJ30">
        <v>1.4349149645955299</v>
      </c>
      <c r="AK30">
        <v>1.50452670551413</v>
      </c>
      <c r="AL30">
        <v>1.58216104037375</v>
      </c>
      <c r="AM30">
        <v>1.6747043448926999</v>
      </c>
      <c r="AN30">
        <v>1.77948352071014</v>
      </c>
      <c r="AO30">
        <v>1.90098410175327</v>
      </c>
      <c r="AP30">
        <v>2.0438055070950298</v>
      </c>
      <c r="AQ30">
        <v>2.2097034928750801</v>
      </c>
      <c r="AR30">
        <v>2.4101872840690102</v>
      </c>
      <c r="AS30">
        <v>2.6482645812438101</v>
      </c>
    </row>
    <row r="31" spans="1:45" x14ac:dyDescent="0.2">
      <c r="A31">
        <v>0.69165836811435</v>
      </c>
      <c r="B31">
        <v>0.71890191029070905</v>
      </c>
      <c r="C31">
        <v>0.75551992974772209</v>
      </c>
      <c r="D31">
        <v>0.79810938460961312</v>
      </c>
      <c r="E31">
        <v>0.84291340808987503</v>
      </c>
      <c r="F31">
        <v>0.88711904827534505</v>
      </c>
      <c r="G31">
        <v>0.92614024793462002</v>
      </c>
      <c r="H31">
        <v>0.95718233201918113</v>
      </c>
      <c r="I31">
        <v>0.97563543881746806</v>
      </c>
      <c r="J31">
        <v>0.97984825006020404</v>
      </c>
      <c r="K31">
        <v>0.97111834308495404</v>
      </c>
      <c r="L31">
        <v>0.95489032780659711</v>
      </c>
      <c r="M31">
        <v>0.93569178622482307</v>
      </c>
      <c r="N31">
        <v>0.91904643843311606</v>
      </c>
      <c r="O31">
        <v>0.90860038839955304</v>
      </c>
      <c r="P31">
        <v>0.9046857905113751</v>
      </c>
      <c r="Q31">
        <v>0.90501953562545612</v>
      </c>
      <c r="R31">
        <v>0.90976020630673904</v>
      </c>
      <c r="S31">
        <v>0.91621773856239508</v>
      </c>
      <c r="T31">
        <v>0.92486374746555811</v>
      </c>
      <c r="U31">
        <v>0.93543146073419603</v>
      </c>
      <c r="V31">
        <v>0.94929329300751508</v>
      </c>
      <c r="W31">
        <v>0.9665797075002871</v>
      </c>
      <c r="X31">
        <v>0.98466058105472309</v>
      </c>
      <c r="Y31">
        <v>1.00484480337354</v>
      </c>
      <c r="Z31">
        <v>1.0272364089136501</v>
      </c>
      <c r="AA31">
        <v>1.0524802536593301</v>
      </c>
      <c r="AB31">
        <v>1.07940220543428</v>
      </c>
      <c r="AC31">
        <v>1.1094052731447901</v>
      </c>
      <c r="AD31">
        <v>1.14226738227973</v>
      </c>
      <c r="AE31">
        <v>1.17853299500928</v>
      </c>
      <c r="AF31">
        <v>1.2193279381692299</v>
      </c>
      <c r="AG31">
        <v>1.26408854460371</v>
      </c>
      <c r="AH31">
        <v>1.3138410310926201</v>
      </c>
      <c r="AI31">
        <v>1.3694754517957599</v>
      </c>
      <c r="AJ31">
        <v>1.43238822327311</v>
      </c>
      <c r="AK31">
        <v>1.50209586968751</v>
      </c>
      <c r="AL31">
        <v>1.57992094077682</v>
      </c>
      <c r="AM31">
        <v>1.6724824947308599</v>
      </c>
      <c r="AN31">
        <v>1.7774033759311001</v>
      </c>
      <c r="AO31">
        <v>1.8989729867372001</v>
      </c>
      <c r="AP31">
        <v>2.0418461273101398</v>
      </c>
      <c r="AQ31">
        <v>2.2077178747845498</v>
      </c>
      <c r="AR31">
        <v>2.40823573812688</v>
      </c>
      <c r="AS31">
        <v>2.6463804639810098</v>
      </c>
    </row>
    <row r="32" spans="1:45" x14ac:dyDescent="0.2">
      <c r="A32">
        <v>0.66858386461619601</v>
      </c>
      <c r="B32">
        <v>0.69515531886894211</v>
      </c>
      <c r="C32">
        <v>0.73101635500827411</v>
      </c>
      <c r="D32">
        <v>0.77344490226016605</v>
      </c>
      <c r="E32">
        <v>0.81810999013653996</v>
      </c>
      <c r="F32">
        <v>0.86257131314907609</v>
      </c>
      <c r="G32">
        <v>0.90267228155672208</v>
      </c>
      <c r="H32">
        <v>0.93534070785184109</v>
      </c>
      <c r="I32">
        <v>0.95608969275129907</v>
      </c>
      <c r="J32">
        <v>0.96361456081660413</v>
      </c>
      <c r="K32">
        <v>0.95779724014794609</v>
      </c>
      <c r="L32">
        <v>0.9437474589762811</v>
      </c>
      <c r="M32">
        <v>0.92643863768082202</v>
      </c>
      <c r="N32">
        <v>0.91058814547524103</v>
      </c>
      <c r="O32">
        <v>0.90057173335217411</v>
      </c>
      <c r="P32">
        <v>0.89702177823994411</v>
      </c>
      <c r="Q32">
        <v>0.89799219539028907</v>
      </c>
      <c r="R32">
        <v>0.90283289872037509</v>
      </c>
      <c r="S32">
        <v>0.90972418632046104</v>
      </c>
      <c r="T32">
        <v>0.91891695901751103</v>
      </c>
      <c r="U32">
        <v>0.93010705064557908</v>
      </c>
      <c r="V32">
        <v>0.94442108520244306</v>
      </c>
      <c r="W32">
        <v>0.96097587368765802</v>
      </c>
      <c r="X32">
        <v>0.97958456086306911</v>
      </c>
      <c r="Y32">
        <v>1.0000980395799199</v>
      </c>
      <c r="Z32">
        <v>1.0227503870274699</v>
      </c>
      <c r="AA32">
        <v>1.04824835748761</v>
      </c>
      <c r="AB32">
        <v>1.07541662608276</v>
      </c>
      <c r="AC32">
        <v>1.1056580598835</v>
      </c>
      <c r="AD32">
        <v>1.13874211592638</v>
      </c>
      <c r="AE32">
        <v>1.17521891815626</v>
      </c>
      <c r="AF32">
        <v>1.21619183130724</v>
      </c>
      <c r="AG32">
        <v>1.2611074452537099</v>
      </c>
      <c r="AH32">
        <v>1.31100862010974</v>
      </c>
      <c r="AI32">
        <v>1.3667916310497601</v>
      </c>
      <c r="AJ32">
        <v>1.42980086291394</v>
      </c>
      <c r="AK32">
        <v>1.4996436651496001</v>
      </c>
      <c r="AL32">
        <v>1.57754802402024</v>
      </c>
      <c r="AM32">
        <v>1.6702182747855101</v>
      </c>
      <c r="AN32">
        <v>1.77519667038</v>
      </c>
      <c r="AO32">
        <v>1.8968206487777399</v>
      </c>
      <c r="AP32">
        <v>2.0397276526978598</v>
      </c>
      <c r="AQ32">
        <v>2.2057194639439901</v>
      </c>
      <c r="AR32">
        <v>2.4062784235145402</v>
      </c>
      <c r="AS32">
        <v>2.6443330415849298</v>
      </c>
    </row>
    <row r="33" spans="1:45" x14ac:dyDescent="0.2">
      <c r="A33">
        <v>0.64717073634716105</v>
      </c>
      <c r="B33">
        <v>0.67301853962580205</v>
      </c>
      <c r="C33">
        <v>0.70807166926358911</v>
      </c>
      <c r="D33">
        <v>0.74985072966675503</v>
      </c>
      <c r="E33">
        <v>0.7942938703466671</v>
      </c>
      <c r="F33">
        <v>0.83932271742000908</v>
      </c>
      <c r="G33">
        <v>0.88005749027263103</v>
      </c>
      <c r="H33">
        <v>0.91427504971005202</v>
      </c>
      <c r="I33">
        <v>0.93727424572613904</v>
      </c>
      <c r="J33">
        <v>0.94748659955761705</v>
      </c>
      <c r="K33">
        <v>0.94436879924617811</v>
      </c>
      <c r="L33">
        <v>0.93287788713450903</v>
      </c>
      <c r="M33">
        <v>0.91728043184093411</v>
      </c>
      <c r="N33">
        <v>0.90262185155567209</v>
      </c>
      <c r="O33">
        <v>0.89290569769451511</v>
      </c>
      <c r="P33">
        <v>0.8897086349751171</v>
      </c>
      <c r="Q33">
        <v>0.89053224406849707</v>
      </c>
      <c r="R33">
        <v>0.89619014650914997</v>
      </c>
      <c r="S33">
        <v>0.90333377391091507</v>
      </c>
      <c r="T33">
        <v>0.91295760627982103</v>
      </c>
      <c r="U33">
        <v>0.9244600363420441</v>
      </c>
      <c r="V33">
        <v>0.93866674339076905</v>
      </c>
      <c r="W33">
        <v>0.95607813523110707</v>
      </c>
      <c r="X33">
        <v>0.97443059979897106</v>
      </c>
      <c r="Y33">
        <v>0.99523928293607111</v>
      </c>
      <c r="Z33">
        <v>1.0182058224153301</v>
      </c>
      <c r="AA33">
        <v>1.04394594407396</v>
      </c>
      <c r="AB33">
        <v>1.07138787726679</v>
      </c>
      <c r="AC33">
        <v>1.1018730540081301</v>
      </c>
      <c r="AD33">
        <v>1.1351307339515799</v>
      </c>
      <c r="AE33">
        <v>1.1718200679678099</v>
      </c>
      <c r="AF33">
        <v>1.2129578287209299</v>
      </c>
      <c r="AG33">
        <v>1.25803624302147</v>
      </c>
      <c r="AH33">
        <v>1.3080966908618701</v>
      </c>
      <c r="AI33">
        <v>1.36402407655972</v>
      </c>
      <c r="AJ33">
        <v>1.4271795555446001</v>
      </c>
      <c r="AK33">
        <v>1.4970899919603999</v>
      </c>
      <c r="AL33">
        <v>1.5750728903495501</v>
      </c>
      <c r="AM33">
        <v>1.66789257130816</v>
      </c>
      <c r="AN33">
        <v>1.7729397985115201</v>
      </c>
      <c r="AO33">
        <v>1.8946551195708801</v>
      </c>
      <c r="AP33">
        <v>2.0375695432223502</v>
      </c>
      <c r="AQ33">
        <v>2.2035810757121501</v>
      </c>
      <c r="AR33">
        <v>2.4041907356534402</v>
      </c>
      <c r="AS33">
        <v>2.6423458377434801</v>
      </c>
    </row>
    <row r="34" spans="1:45" x14ac:dyDescent="0.2">
      <c r="A34">
        <v>0.62677706809032707</v>
      </c>
      <c r="B34">
        <v>0.651916893860776</v>
      </c>
      <c r="C34">
        <v>0.68629235439966807</v>
      </c>
      <c r="D34">
        <v>0.72763283685732505</v>
      </c>
      <c r="E34">
        <v>0.77164343405802105</v>
      </c>
      <c r="F34">
        <v>0.81686059774359709</v>
      </c>
      <c r="G34">
        <v>0.85837826034962406</v>
      </c>
      <c r="H34">
        <v>0.89395655697027609</v>
      </c>
      <c r="I34">
        <v>0.91885923910200995</v>
      </c>
      <c r="J34">
        <v>0.93170868351912906</v>
      </c>
      <c r="K34">
        <v>0.93143252577447</v>
      </c>
      <c r="L34">
        <v>0.92224568886982206</v>
      </c>
      <c r="M34">
        <v>0.90814733107211909</v>
      </c>
      <c r="N34">
        <v>0.89446465586573909</v>
      </c>
      <c r="O34">
        <v>0.88523752634534603</v>
      </c>
      <c r="P34">
        <v>0.88208415556712105</v>
      </c>
      <c r="Q34">
        <v>0.88345917811938912</v>
      </c>
      <c r="R34">
        <v>0.88907816558134412</v>
      </c>
      <c r="S34">
        <v>0.89695151575926912</v>
      </c>
      <c r="T34">
        <v>0.90702647778459211</v>
      </c>
      <c r="U34">
        <v>0.91862309902673511</v>
      </c>
      <c r="V34">
        <v>0.9331581164040631</v>
      </c>
      <c r="W34">
        <v>0.95035804654644707</v>
      </c>
      <c r="X34">
        <v>0.96948938871534307</v>
      </c>
      <c r="Y34">
        <v>0.99035544035506606</v>
      </c>
      <c r="Z34">
        <v>1.0135895026450801</v>
      </c>
      <c r="AA34">
        <v>1.0395959099694001</v>
      </c>
      <c r="AB34">
        <v>1.0672589987940899</v>
      </c>
      <c r="AC34">
        <v>1.0979264384544001</v>
      </c>
      <c r="AD34">
        <v>1.13144447644862</v>
      </c>
      <c r="AE34">
        <v>1.16830726202929</v>
      </c>
      <c r="AF34">
        <v>1.2096511247819299</v>
      </c>
      <c r="AG34">
        <v>1.25487531065465</v>
      </c>
      <c r="AH34">
        <v>1.3050888027921199</v>
      </c>
      <c r="AI34">
        <v>1.3611177212297301</v>
      </c>
      <c r="AJ34">
        <v>1.42445094542307</v>
      </c>
      <c r="AK34">
        <v>1.4944813093415901</v>
      </c>
      <c r="AL34">
        <v>1.5725786723600601</v>
      </c>
      <c r="AM34">
        <v>1.66545040108305</v>
      </c>
      <c r="AN34">
        <v>1.7705514953455501</v>
      </c>
      <c r="AO34">
        <v>1.89234516698725</v>
      </c>
      <c r="AP34">
        <v>2.0353602567814799</v>
      </c>
      <c r="AQ34">
        <v>2.20143591054459</v>
      </c>
      <c r="AR34">
        <v>2.4020734891847502</v>
      </c>
      <c r="AS34">
        <v>2.6401922146708698</v>
      </c>
    </row>
    <row r="35" spans="1:45" x14ac:dyDescent="0.2">
      <c r="A35">
        <v>0.60757832463924399</v>
      </c>
      <c r="B35">
        <v>0.63210951370735302</v>
      </c>
      <c r="C35">
        <v>0.66580664687636704</v>
      </c>
      <c r="D35">
        <v>0.70627986042463908</v>
      </c>
      <c r="E35">
        <v>0.75033802715047904</v>
      </c>
      <c r="F35">
        <v>0.79553188586410406</v>
      </c>
      <c r="G35">
        <v>0.83753075398208809</v>
      </c>
      <c r="H35">
        <v>0.87426621187176212</v>
      </c>
      <c r="I35">
        <v>0.90107360772969702</v>
      </c>
      <c r="J35">
        <v>0.91644905873123905</v>
      </c>
      <c r="K35">
        <v>0.9188086695877461</v>
      </c>
      <c r="L35">
        <v>0.91171789298297112</v>
      </c>
      <c r="M35">
        <v>0.89924610227544</v>
      </c>
      <c r="N35">
        <v>0.8865634945561981</v>
      </c>
      <c r="O35">
        <v>0.87772837452466912</v>
      </c>
      <c r="P35">
        <v>0.87479120586776304</v>
      </c>
      <c r="Q35">
        <v>0.8765698005202921</v>
      </c>
      <c r="R35">
        <v>0.88216389102091808</v>
      </c>
      <c r="S35">
        <v>0.89020251824157104</v>
      </c>
      <c r="T35">
        <v>0.90069323204691409</v>
      </c>
      <c r="U35">
        <v>0.91271619329239406</v>
      </c>
      <c r="V35">
        <v>0.92770241203332804</v>
      </c>
      <c r="W35">
        <v>0.94531652911668107</v>
      </c>
      <c r="X35">
        <v>0.96389593725386002</v>
      </c>
      <c r="Y35">
        <v>0.98555733495723608</v>
      </c>
      <c r="Z35">
        <v>1.00893244325275</v>
      </c>
      <c r="AA35">
        <v>1.03521474518106</v>
      </c>
      <c r="AB35">
        <v>1.06309921891875</v>
      </c>
      <c r="AC35">
        <v>1.0940152094776601</v>
      </c>
      <c r="AD35">
        <v>1.1276849073489099</v>
      </c>
      <c r="AE35">
        <v>1.16472740787038</v>
      </c>
      <c r="AF35">
        <v>1.2062883415850501</v>
      </c>
      <c r="AG35">
        <v>1.25168913325159</v>
      </c>
      <c r="AH35">
        <v>1.3020229907293799</v>
      </c>
      <c r="AI35">
        <v>1.3582107446654299</v>
      </c>
      <c r="AJ35">
        <v>1.4216372284677701</v>
      </c>
      <c r="AK35">
        <v>1.49179328268641</v>
      </c>
      <c r="AL35">
        <v>1.56997905935474</v>
      </c>
      <c r="AM35">
        <v>1.6629433817236698</v>
      </c>
      <c r="AN35">
        <v>1.7681564379424501</v>
      </c>
      <c r="AO35">
        <v>1.8900119581125598</v>
      </c>
      <c r="AP35">
        <v>2.0330655157678499</v>
      </c>
      <c r="AQ35">
        <v>2.19918732688138</v>
      </c>
      <c r="AR35">
        <v>2.3998484734107199</v>
      </c>
      <c r="AS35">
        <v>2.6379628103725499</v>
      </c>
    </row>
    <row r="36" spans="1:45" x14ac:dyDescent="0.2">
      <c r="A36">
        <v>0.58946518355885302</v>
      </c>
      <c r="B36">
        <v>0.61309408265006105</v>
      </c>
      <c r="C36">
        <v>0.6460890897514151</v>
      </c>
      <c r="D36">
        <v>0.6862339001434421</v>
      </c>
      <c r="E36">
        <v>0.73005639957484603</v>
      </c>
      <c r="F36">
        <v>0.77531062419138908</v>
      </c>
      <c r="G36">
        <v>0.81778034446601511</v>
      </c>
      <c r="H36">
        <v>0.85523316173882002</v>
      </c>
      <c r="I36">
        <v>0.88387575346020109</v>
      </c>
      <c r="J36">
        <v>0.90143939186149302</v>
      </c>
      <c r="K36">
        <v>0.90626916288372505</v>
      </c>
      <c r="L36">
        <v>0.90124126449257302</v>
      </c>
      <c r="M36">
        <v>0.89065155414673902</v>
      </c>
      <c r="N36">
        <v>0.8789351921143651</v>
      </c>
      <c r="O36">
        <v>0.87048473953722305</v>
      </c>
      <c r="P36">
        <v>0.86783139878454996</v>
      </c>
      <c r="Q36">
        <v>0.86941118407168605</v>
      </c>
      <c r="R36">
        <v>0.8754734931364111</v>
      </c>
      <c r="S36">
        <v>0.88363752760513004</v>
      </c>
      <c r="T36">
        <v>0.89436002699044703</v>
      </c>
      <c r="U36">
        <v>0.90680493694239706</v>
      </c>
      <c r="V36">
        <v>0.92218938587998711</v>
      </c>
      <c r="W36">
        <v>0.94022245694446505</v>
      </c>
      <c r="X36">
        <v>0.95974660556422708</v>
      </c>
      <c r="Y36">
        <v>0.98001189627450602</v>
      </c>
      <c r="Z36">
        <v>1.0043916859756801</v>
      </c>
      <c r="AA36">
        <v>1.03060939522241</v>
      </c>
      <c r="AB36">
        <v>1.05883616217551</v>
      </c>
      <c r="AC36">
        <v>1.0899967080583199</v>
      </c>
      <c r="AD36">
        <v>1.12386434354548</v>
      </c>
      <c r="AE36">
        <v>1.16113414772627</v>
      </c>
      <c r="AF36">
        <v>1.2027807999731701</v>
      </c>
      <c r="AG36">
        <v>1.24839410755034</v>
      </c>
      <c r="AH36">
        <v>1.2988779381595801</v>
      </c>
      <c r="AI36">
        <v>1.3552129338568899</v>
      </c>
      <c r="AJ36">
        <v>1.41876373779059</v>
      </c>
      <c r="AK36">
        <v>1.4890575930326699</v>
      </c>
      <c r="AL36">
        <v>1.56731186778776</v>
      </c>
      <c r="AM36">
        <v>1.6603939567708199</v>
      </c>
      <c r="AN36">
        <v>1.7656539101884601</v>
      </c>
      <c r="AO36">
        <v>1.8875704721157001</v>
      </c>
      <c r="AP36">
        <v>2.0307025504082401</v>
      </c>
      <c r="AQ36">
        <v>2.1968509229308499</v>
      </c>
      <c r="AR36">
        <v>2.3975888675859798</v>
      </c>
      <c r="AS36">
        <v>2.6357388824747199</v>
      </c>
    </row>
    <row r="37" spans="1:45" x14ac:dyDescent="0.2">
      <c r="A37">
        <v>0.57218611396527996</v>
      </c>
      <c r="B37">
        <v>0.59556143717544507</v>
      </c>
      <c r="C37">
        <v>0.62773852399569308</v>
      </c>
      <c r="D37">
        <v>0.66716929142220904</v>
      </c>
      <c r="E37">
        <v>0.71060456265453997</v>
      </c>
      <c r="F37">
        <v>0.75586887201957709</v>
      </c>
      <c r="G37">
        <v>0.7986202921852591</v>
      </c>
      <c r="H37">
        <v>0.83685803367794209</v>
      </c>
      <c r="I37">
        <v>0.86695620711509602</v>
      </c>
      <c r="J37">
        <v>0.88676801255535409</v>
      </c>
      <c r="K37">
        <v>0.89398456965861106</v>
      </c>
      <c r="L37">
        <v>0.89095006010228706</v>
      </c>
      <c r="M37">
        <v>0.88206145302529604</v>
      </c>
      <c r="N37">
        <v>0.87148971519150609</v>
      </c>
      <c r="O37">
        <v>0.86353171862683908</v>
      </c>
      <c r="P37">
        <v>0.86069430655974111</v>
      </c>
      <c r="Q37">
        <v>0.8625130677845031</v>
      </c>
      <c r="R37">
        <v>0.8688742179330281</v>
      </c>
      <c r="S37">
        <v>0.87721305272439409</v>
      </c>
      <c r="T37">
        <v>0.8881047315343511</v>
      </c>
      <c r="U37">
        <v>0.90093379488394809</v>
      </c>
      <c r="V37">
        <v>0.91662021769645607</v>
      </c>
      <c r="W37">
        <v>0.93492975609829998</v>
      </c>
      <c r="X37">
        <v>0.95468789693302603</v>
      </c>
      <c r="Y37">
        <v>0.97595520722280005</v>
      </c>
      <c r="Z37">
        <v>0.99917774374635504</v>
      </c>
      <c r="AA37">
        <v>1.02613309569599</v>
      </c>
      <c r="AB37">
        <v>1.05457799358958</v>
      </c>
      <c r="AC37">
        <v>1.0859097452056401</v>
      </c>
      <c r="AD37">
        <v>1.12000092941217</v>
      </c>
      <c r="AE37">
        <v>1.1573878592282301</v>
      </c>
      <c r="AF37">
        <v>1.1992745531280999</v>
      </c>
      <c r="AG37">
        <v>1.24502202357671</v>
      </c>
      <c r="AH37">
        <v>1.29566002219839</v>
      </c>
      <c r="AI37">
        <v>1.3521423327203701</v>
      </c>
      <c r="AJ37">
        <v>1.4158416657600101</v>
      </c>
      <c r="AK37">
        <v>1.4861912467469001</v>
      </c>
      <c r="AL37">
        <v>1.5645788908957901</v>
      </c>
      <c r="AM37">
        <v>1.6577682442711201</v>
      </c>
      <c r="AN37">
        <v>1.7630813018728602</v>
      </c>
      <c r="AO37">
        <v>1.88508924763059</v>
      </c>
      <c r="AP37">
        <v>2.02822242809949</v>
      </c>
      <c r="AQ37">
        <v>2.1944261115183599</v>
      </c>
      <c r="AR37">
        <v>2.3951367904404099</v>
      </c>
      <c r="AS37">
        <v>2.6333288502263401</v>
      </c>
    </row>
    <row r="38" spans="1:45" x14ac:dyDescent="0.2">
      <c r="A38">
        <v>0.55591389948917902</v>
      </c>
      <c r="B38">
        <v>0.57842278579032003</v>
      </c>
      <c r="C38">
        <v>0.61022609518561999</v>
      </c>
      <c r="D38">
        <v>0.64926862978349409</v>
      </c>
      <c r="E38">
        <v>0.6921872904385461</v>
      </c>
      <c r="F38">
        <v>0.73708662981380502</v>
      </c>
      <c r="G38">
        <v>0.7804459584267921</v>
      </c>
      <c r="H38">
        <v>0.81919367940369203</v>
      </c>
      <c r="I38">
        <v>0.8507602470174771</v>
      </c>
      <c r="J38">
        <v>0.87233588318978206</v>
      </c>
      <c r="K38">
        <v>0.88191993327675111</v>
      </c>
      <c r="L38">
        <v>0.88081759125365411</v>
      </c>
      <c r="M38">
        <v>0.87349325990781712</v>
      </c>
      <c r="N38">
        <v>0.86413666271584111</v>
      </c>
      <c r="O38">
        <v>0.85647794549477108</v>
      </c>
      <c r="P38">
        <v>0.85369406212966004</v>
      </c>
      <c r="Q38">
        <v>0.85580940411787909</v>
      </c>
      <c r="R38">
        <v>0.86198466934836504</v>
      </c>
      <c r="S38">
        <v>0.87086969502443312</v>
      </c>
      <c r="T38">
        <v>0.88196030817129811</v>
      </c>
      <c r="U38">
        <v>0.89502681648727</v>
      </c>
      <c r="V38">
        <v>0.91099718867292812</v>
      </c>
      <c r="W38">
        <v>0.92946767450188106</v>
      </c>
      <c r="X38">
        <v>0.94946595667662603</v>
      </c>
      <c r="Y38">
        <v>0.97095032704728412</v>
      </c>
      <c r="Z38">
        <v>0.99487406730953409</v>
      </c>
      <c r="AA38">
        <v>1.0213239876859599</v>
      </c>
      <c r="AB38">
        <v>1.0501980269632101</v>
      </c>
      <c r="AC38">
        <v>1.0817718502367999</v>
      </c>
      <c r="AD38">
        <v>1.1160328541579101</v>
      </c>
      <c r="AE38">
        <v>1.1536543660012901</v>
      </c>
      <c r="AF38">
        <v>1.1956984845718801</v>
      </c>
      <c r="AG38">
        <v>1.2415918122870899</v>
      </c>
      <c r="AH38">
        <v>1.2923896392081899</v>
      </c>
      <c r="AI38">
        <v>1.3490179365914901</v>
      </c>
      <c r="AJ38">
        <v>1.4127842102605701</v>
      </c>
      <c r="AK38">
        <v>1.4833007171238601</v>
      </c>
      <c r="AL38">
        <v>1.5618121152311299</v>
      </c>
      <c r="AM38">
        <v>1.6550309210429601</v>
      </c>
      <c r="AN38">
        <v>1.7604693364059401</v>
      </c>
      <c r="AO38">
        <v>1.8825294871437102</v>
      </c>
      <c r="AP38">
        <v>2.0257416550284701</v>
      </c>
      <c r="AQ38">
        <v>2.1919792246310799</v>
      </c>
      <c r="AR38">
        <v>2.3927480675512802</v>
      </c>
      <c r="AS38">
        <v>2.6309421118136598</v>
      </c>
    </row>
    <row r="39" spans="1:45" x14ac:dyDescent="0.2">
      <c r="A39">
        <v>0.54053807844093305</v>
      </c>
      <c r="B39">
        <v>0.56239643497164105</v>
      </c>
      <c r="C39">
        <v>0.59356280145720708</v>
      </c>
      <c r="D39">
        <v>0.63185711476656803</v>
      </c>
      <c r="E39">
        <v>0.67442650411484406</v>
      </c>
      <c r="F39">
        <v>0.71936747674660906</v>
      </c>
      <c r="G39">
        <v>0.7626675888074671</v>
      </c>
      <c r="H39">
        <v>0.80211001757019207</v>
      </c>
      <c r="I39">
        <v>0.83496528290919703</v>
      </c>
      <c r="J39">
        <v>0.85836558546066311</v>
      </c>
      <c r="K39">
        <v>0.86999343298453702</v>
      </c>
      <c r="L39">
        <v>0.87091483282161208</v>
      </c>
      <c r="M39">
        <v>0.8651410551285541</v>
      </c>
      <c r="N39">
        <v>0.85678145749729706</v>
      </c>
      <c r="O39">
        <v>0.84960086171738103</v>
      </c>
      <c r="P39">
        <v>0.84691127762650709</v>
      </c>
      <c r="Q39">
        <v>0.84927191341115504</v>
      </c>
      <c r="R39">
        <v>0.85527577413020506</v>
      </c>
      <c r="S39">
        <v>0.86452447463313709</v>
      </c>
      <c r="T39">
        <v>0.87583276822777312</v>
      </c>
      <c r="U39">
        <v>0.88915270588516904</v>
      </c>
      <c r="V39">
        <v>0.90536827634030204</v>
      </c>
      <c r="W39">
        <v>0.92390658900725209</v>
      </c>
      <c r="X39">
        <v>0.94416957976318805</v>
      </c>
      <c r="Y39">
        <v>0.96600247603317713</v>
      </c>
      <c r="Z39">
        <v>0.99004384123645206</v>
      </c>
      <c r="AA39">
        <v>1.01716778505139</v>
      </c>
      <c r="AB39">
        <v>1.0455475450736</v>
      </c>
      <c r="AC39">
        <v>1.0774862702347301</v>
      </c>
      <c r="AD39">
        <v>1.11202742466914</v>
      </c>
      <c r="AE39">
        <v>1.14982676912413</v>
      </c>
      <c r="AF39">
        <v>1.1920517253640601</v>
      </c>
      <c r="AG39">
        <v>1.2381138580541999</v>
      </c>
      <c r="AH39">
        <v>1.2890243421980301</v>
      </c>
      <c r="AI39">
        <v>1.34578866338088</v>
      </c>
      <c r="AJ39">
        <v>1.4096738415129699</v>
      </c>
      <c r="AK39">
        <v>1.48032642537847</v>
      </c>
      <c r="AL39">
        <v>1.5589120278678701</v>
      </c>
      <c r="AM39">
        <v>1.65221628087173</v>
      </c>
      <c r="AN39">
        <v>1.75774978773762</v>
      </c>
      <c r="AO39">
        <v>1.87983641731824</v>
      </c>
      <c r="AP39">
        <v>2.02317756402398</v>
      </c>
      <c r="AQ39">
        <v>2.1894148525272401</v>
      </c>
      <c r="AR39">
        <v>2.3901909625858302</v>
      </c>
      <c r="AS39">
        <v>2.6283903552840902</v>
      </c>
    </row>
    <row r="40" spans="1:45" x14ac:dyDescent="0.2">
      <c r="A40">
        <v>0.525751816582674</v>
      </c>
      <c r="B40">
        <v>0.54729258635393707</v>
      </c>
      <c r="C40">
        <v>0.57762839925435805</v>
      </c>
      <c r="D40">
        <v>0.61558894189910107</v>
      </c>
      <c r="E40">
        <v>0.65763695087209906</v>
      </c>
      <c r="F40">
        <v>0.702253574099445</v>
      </c>
      <c r="G40">
        <v>0.74580018392820702</v>
      </c>
      <c r="H40">
        <v>0.78591663954966606</v>
      </c>
      <c r="I40">
        <v>0.81980519770671001</v>
      </c>
      <c r="J40">
        <v>0.84459136293609605</v>
      </c>
      <c r="K40">
        <v>0.85829888184777603</v>
      </c>
      <c r="L40">
        <v>0.86108061633723998</v>
      </c>
      <c r="M40">
        <v>0.8569370814212911</v>
      </c>
      <c r="N40">
        <v>0.84959282152186</v>
      </c>
      <c r="O40">
        <v>0.8428306625825821</v>
      </c>
      <c r="P40">
        <v>0.84029429929322308</v>
      </c>
      <c r="Q40">
        <v>0.84284672228454305</v>
      </c>
      <c r="R40">
        <v>0.8487804488179681</v>
      </c>
      <c r="S40">
        <v>0.85807265798739707</v>
      </c>
      <c r="T40">
        <v>0.86979417618855503</v>
      </c>
      <c r="U40">
        <v>0.88335443774377809</v>
      </c>
      <c r="V40">
        <v>0.8995485682159361</v>
      </c>
      <c r="W40">
        <v>0.91824802136058603</v>
      </c>
      <c r="X40">
        <v>0.93881459926661504</v>
      </c>
      <c r="Y40">
        <v>0.96102051865459404</v>
      </c>
      <c r="Z40">
        <v>0.98574647905723001</v>
      </c>
      <c r="AA40">
        <v>1.0125695472755101</v>
      </c>
      <c r="AB40">
        <v>1.0415064629165001</v>
      </c>
      <c r="AC40">
        <v>1.0732077958011499</v>
      </c>
      <c r="AD40">
        <v>1.10792723009256</v>
      </c>
      <c r="AE40">
        <v>1.1459504485444501</v>
      </c>
      <c r="AF40">
        <v>1.18832860922088</v>
      </c>
      <c r="AG40">
        <v>1.23453848350962</v>
      </c>
      <c r="AH40">
        <v>1.285634243431</v>
      </c>
      <c r="AI40">
        <v>1.34247439019953</v>
      </c>
      <c r="AJ40">
        <v>1.40651987699447</v>
      </c>
      <c r="AK40">
        <v>1.47728832854864</v>
      </c>
      <c r="AL40">
        <v>1.5559663586877699</v>
      </c>
      <c r="AM40">
        <v>1.64941246552915</v>
      </c>
      <c r="AN40">
        <v>1.7549825229998302</v>
      </c>
      <c r="AO40">
        <v>1.87714858276038</v>
      </c>
      <c r="AP40">
        <v>2.02052573471087</v>
      </c>
      <c r="AQ40">
        <v>2.1868004871893598</v>
      </c>
      <c r="AR40">
        <v>2.3876077106216398</v>
      </c>
      <c r="AS40">
        <v>2.62585592485833</v>
      </c>
    </row>
    <row r="41" spans="1:45" x14ac:dyDescent="0.2">
      <c r="A41">
        <v>0.51173045701651609</v>
      </c>
      <c r="B41">
        <v>0.53284160967333305</v>
      </c>
      <c r="C41">
        <v>0.56264869889340707</v>
      </c>
      <c r="D41">
        <v>0.59987922283325801</v>
      </c>
      <c r="E41">
        <v>0.641569192591946</v>
      </c>
      <c r="F41">
        <v>0.68594045365366607</v>
      </c>
      <c r="G41">
        <v>0.72965194397180211</v>
      </c>
      <c r="H41">
        <v>0.77016080864855607</v>
      </c>
      <c r="I41">
        <v>0.8050645591647011</v>
      </c>
      <c r="J41">
        <v>0.83117309455953103</v>
      </c>
      <c r="K41">
        <v>0.84665769019992509</v>
      </c>
      <c r="L41">
        <v>0.8514096647571141</v>
      </c>
      <c r="M41">
        <v>0.84881390594975603</v>
      </c>
      <c r="N41">
        <v>0.84254407178941304</v>
      </c>
      <c r="O41">
        <v>0.83628910362041808</v>
      </c>
      <c r="P41">
        <v>0.83387579906653808</v>
      </c>
      <c r="Q41">
        <v>0.83652264705834212</v>
      </c>
      <c r="R41">
        <v>0.84234193459454998</v>
      </c>
      <c r="S41">
        <v>0.85173800486988305</v>
      </c>
      <c r="T41">
        <v>0.86364230337928605</v>
      </c>
      <c r="U41">
        <v>0.87749554752277203</v>
      </c>
      <c r="V41">
        <v>0.89362708332669705</v>
      </c>
      <c r="W41">
        <v>0.91251637299650512</v>
      </c>
      <c r="X41">
        <v>0.93337426512508204</v>
      </c>
      <c r="Y41">
        <v>0.95602316004398202</v>
      </c>
      <c r="Z41">
        <v>0.98138740048614803</v>
      </c>
      <c r="AA41">
        <v>1.00872431143748</v>
      </c>
      <c r="AB41">
        <v>1.0371042603748899</v>
      </c>
      <c r="AC41">
        <v>1.06926212100721</v>
      </c>
      <c r="AD41">
        <v>1.1038680073826099</v>
      </c>
      <c r="AE41">
        <v>1.1420164024538</v>
      </c>
      <c r="AF41">
        <v>1.1845541300953799</v>
      </c>
      <c r="AG41">
        <v>1.2309070373789199</v>
      </c>
      <c r="AH41">
        <v>1.2821269061410701</v>
      </c>
      <c r="AI41">
        <v>1.33913957940616</v>
      </c>
      <c r="AJ41">
        <v>1.40335931525377</v>
      </c>
      <c r="AK41">
        <v>1.47417380981178</v>
      </c>
      <c r="AL41">
        <v>1.5529474810461599</v>
      </c>
      <c r="AM41">
        <v>1.64645065607119</v>
      </c>
      <c r="AN41">
        <v>1.75211937521384</v>
      </c>
      <c r="AO41">
        <v>1.8743305999490301</v>
      </c>
      <c r="AP41">
        <v>2.0177639146463502</v>
      </c>
      <c r="AQ41">
        <v>2.18406930581145</v>
      </c>
      <c r="AR41">
        <v>2.3848875412953201</v>
      </c>
      <c r="AS41">
        <v>2.62314166669251</v>
      </c>
    </row>
    <row r="42" spans="1:45" x14ac:dyDescent="0.2">
      <c r="A42">
        <v>0.49865382318863205</v>
      </c>
      <c r="B42">
        <v>0.51906447031984404</v>
      </c>
      <c r="C42">
        <v>0.54836440647145901</v>
      </c>
      <c r="D42">
        <v>0.58502942411140302</v>
      </c>
      <c r="E42">
        <v>0.62606796841470802</v>
      </c>
      <c r="F42">
        <v>0.670498774997909</v>
      </c>
      <c r="G42">
        <v>0.71401471312111409</v>
      </c>
      <c r="H42">
        <v>0.75463401003413411</v>
      </c>
      <c r="I42">
        <v>0.79037934155579903</v>
      </c>
      <c r="J42">
        <v>0.81825892379105902</v>
      </c>
      <c r="K42">
        <v>0.83521564687533001</v>
      </c>
      <c r="L42">
        <v>0.84189446332929907</v>
      </c>
      <c r="M42">
        <v>0.84087086354765705</v>
      </c>
      <c r="N42">
        <v>0.83560342994425607</v>
      </c>
      <c r="O42">
        <v>0.82990572420201603</v>
      </c>
      <c r="P42">
        <v>0.8275746907025131</v>
      </c>
      <c r="Q42">
        <v>0.83020386079424702</v>
      </c>
      <c r="R42">
        <v>0.83607600852702701</v>
      </c>
      <c r="S42">
        <v>0.84550926585384811</v>
      </c>
      <c r="T42">
        <v>0.85751979789660404</v>
      </c>
      <c r="U42">
        <v>0.87152282149151505</v>
      </c>
      <c r="V42">
        <v>0.88774766062036004</v>
      </c>
      <c r="W42">
        <v>0.90681239615334408</v>
      </c>
      <c r="X42">
        <v>0.92787012425835702</v>
      </c>
      <c r="Y42">
        <v>0.95087557242925103</v>
      </c>
      <c r="Z42">
        <v>0.97627592571362509</v>
      </c>
      <c r="AA42">
        <v>1.0037728827146799</v>
      </c>
      <c r="AB42">
        <v>1.0329772107942099</v>
      </c>
      <c r="AC42">
        <v>1.0646907214601</v>
      </c>
      <c r="AD42">
        <v>1.1001973071370099</v>
      </c>
      <c r="AE42">
        <v>1.13809157926709</v>
      </c>
      <c r="AF42">
        <v>1.1806509023707099</v>
      </c>
      <c r="AG42">
        <v>1.22722292100726</v>
      </c>
      <c r="AH42">
        <v>1.2785568485298999</v>
      </c>
      <c r="AI42">
        <v>1.3357324260596399</v>
      </c>
      <c r="AJ42">
        <v>1.4000086713809301</v>
      </c>
      <c r="AK42">
        <v>1.4709573013209301</v>
      </c>
      <c r="AL42">
        <v>1.54984426978013</v>
      </c>
      <c r="AM42">
        <v>1.6434680797457801</v>
      </c>
      <c r="AN42">
        <v>1.7491941629719201</v>
      </c>
      <c r="AO42">
        <v>1.87148857378135</v>
      </c>
      <c r="AP42">
        <v>2.0149428022534499</v>
      </c>
      <c r="AQ42">
        <v>2.18132321172423</v>
      </c>
      <c r="AR42">
        <v>2.3821465014004599</v>
      </c>
      <c r="AS42">
        <v>2.6203991891153002</v>
      </c>
    </row>
    <row r="43" spans="1:45" x14ac:dyDescent="0.2">
      <c r="A43">
        <v>0.48606861743447805</v>
      </c>
      <c r="B43">
        <v>0.506036805784852</v>
      </c>
      <c r="C43">
        <v>0.53465063385407907</v>
      </c>
      <c r="D43">
        <v>0.57086896418428401</v>
      </c>
      <c r="E43">
        <v>0.61148226048993404</v>
      </c>
      <c r="F43">
        <v>0.65509710815219602</v>
      </c>
      <c r="G43">
        <v>0.69889706583055911</v>
      </c>
      <c r="H43">
        <v>0.74006406768633104</v>
      </c>
      <c r="I43">
        <v>0.77617013085596109</v>
      </c>
      <c r="J43">
        <v>0.80529249718576701</v>
      </c>
      <c r="K43">
        <v>0.82408843194155401</v>
      </c>
      <c r="L43">
        <v>0.83260373111699504</v>
      </c>
      <c r="M43">
        <v>0.83306886130288305</v>
      </c>
      <c r="N43">
        <v>0.8288091611572741</v>
      </c>
      <c r="O43">
        <v>0.82365592386126707</v>
      </c>
      <c r="P43">
        <v>0.82141531024321401</v>
      </c>
      <c r="Q43">
        <v>0.82408825874932301</v>
      </c>
      <c r="R43">
        <v>0.82991342957175207</v>
      </c>
      <c r="S43">
        <v>0.83940123211551509</v>
      </c>
      <c r="T43">
        <v>0.85150762482893805</v>
      </c>
      <c r="U43">
        <v>0.86562073650332405</v>
      </c>
      <c r="V43">
        <v>0.88192242606588411</v>
      </c>
      <c r="W43">
        <v>0.9011020619245671</v>
      </c>
      <c r="X43">
        <v>0.92231368645521605</v>
      </c>
      <c r="Y43">
        <v>0.94568173607746908</v>
      </c>
      <c r="Z43">
        <v>0.9710685660389331</v>
      </c>
      <c r="AA43">
        <v>0.99877580829869606</v>
      </c>
      <c r="AB43">
        <v>1.02822855981446</v>
      </c>
      <c r="AC43">
        <v>1.06059946932056</v>
      </c>
      <c r="AD43">
        <v>1.0948990621911001</v>
      </c>
      <c r="AE43">
        <v>1.1341197770968199</v>
      </c>
      <c r="AF43">
        <v>1.1767112740190999</v>
      </c>
      <c r="AG43">
        <v>1.22350880771256</v>
      </c>
      <c r="AH43">
        <v>1.27499362132076</v>
      </c>
      <c r="AI43">
        <v>1.33227325948363</v>
      </c>
      <c r="AJ43">
        <v>1.39665592901191</v>
      </c>
      <c r="AK43">
        <v>1.4676853358497299</v>
      </c>
      <c r="AL43">
        <v>1.5467094703326101</v>
      </c>
      <c r="AM43">
        <v>1.6404002309585901</v>
      </c>
      <c r="AN43">
        <v>1.74615349301527</v>
      </c>
      <c r="AO43">
        <v>1.8685607649251099</v>
      </c>
      <c r="AP43">
        <v>2.0120696485689198</v>
      </c>
      <c r="AQ43">
        <v>2.1784739044525998</v>
      </c>
      <c r="AR43">
        <v>2.3792955408897898</v>
      </c>
      <c r="AS43">
        <v>2.61755331214871</v>
      </c>
    </row>
    <row r="44" spans="1:45" x14ac:dyDescent="0.2">
      <c r="A44">
        <v>0.47415611078183506</v>
      </c>
      <c r="B44">
        <v>0.49370300354351204</v>
      </c>
      <c r="C44">
        <v>0.52170053062060995</v>
      </c>
      <c r="D44">
        <v>0.55718608556282501</v>
      </c>
      <c r="E44">
        <v>0.59748188018166404</v>
      </c>
      <c r="F44">
        <v>0.64106876559770609</v>
      </c>
      <c r="G44">
        <v>0.68475289658793703</v>
      </c>
      <c r="H44">
        <v>0.72595487255196001</v>
      </c>
      <c r="I44">
        <v>0.76278181934253508</v>
      </c>
      <c r="J44">
        <v>0.79262940979602303</v>
      </c>
      <c r="K44">
        <v>0.81332693908491205</v>
      </c>
      <c r="L44">
        <v>0.82347780115210312</v>
      </c>
      <c r="M44">
        <v>0.82514962847767903</v>
      </c>
      <c r="N44">
        <v>0.82211781882318002</v>
      </c>
      <c r="O44">
        <v>0.81760257278167503</v>
      </c>
      <c r="P44">
        <v>0.8154186981855871</v>
      </c>
      <c r="Q44">
        <v>0.8180298664094191</v>
      </c>
      <c r="R44">
        <v>0.82387930132253506</v>
      </c>
      <c r="S44">
        <v>0.83335947386824105</v>
      </c>
      <c r="T44">
        <v>0.84555591309212208</v>
      </c>
      <c r="U44">
        <v>0.85980874822106912</v>
      </c>
      <c r="V44">
        <v>0.87614115510670998</v>
      </c>
      <c r="W44">
        <v>0.89536324358118202</v>
      </c>
      <c r="X44">
        <v>0.91671655007054709</v>
      </c>
      <c r="Y44">
        <v>0.94045998267310305</v>
      </c>
      <c r="Z44">
        <v>0.96576912918669511</v>
      </c>
      <c r="AA44">
        <v>0.99382615388746709</v>
      </c>
      <c r="AB44">
        <v>1.0236715861119601</v>
      </c>
      <c r="AC44">
        <v>1.05609767465518</v>
      </c>
      <c r="AD44">
        <v>1.0913086369430101</v>
      </c>
      <c r="AE44">
        <v>1.1294849692092199</v>
      </c>
      <c r="AF44">
        <v>1.1727189563509199</v>
      </c>
      <c r="AG44">
        <v>1.21953142258257</v>
      </c>
      <c r="AH44">
        <v>1.2712797663514799</v>
      </c>
      <c r="AI44">
        <v>1.32875110396407</v>
      </c>
      <c r="AJ44">
        <v>1.3932395537484901</v>
      </c>
      <c r="AK44">
        <v>1.4643795642640101</v>
      </c>
      <c r="AL44">
        <v>1.54347701554383</v>
      </c>
      <c r="AM44">
        <v>1.6372260283759399</v>
      </c>
      <c r="AN44">
        <v>1.74311673129273</v>
      </c>
      <c r="AO44">
        <v>1.8655548705879901</v>
      </c>
      <c r="AP44">
        <v>2.0090590620830402</v>
      </c>
      <c r="AQ44">
        <v>2.17528650816487</v>
      </c>
      <c r="AR44">
        <v>2.3764025822535499</v>
      </c>
      <c r="AS44">
        <v>2.6146478649918001</v>
      </c>
    </row>
    <row r="45" spans="1:45" x14ac:dyDescent="0.2">
      <c r="A45">
        <v>0.46274833750505906</v>
      </c>
      <c r="B45">
        <v>0.48169282224792404</v>
      </c>
      <c r="C45">
        <v>0.50923917406836405</v>
      </c>
      <c r="D45">
        <v>0.54440654760710805</v>
      </c>
      <c r="E45">
        <v>0.58404442270485202</v>
      </c>
      <c r="F45">
        <v>0.62692597969550001</v>
      </c>
      <c r="G45">
        <v>0.67057366003893104</v>
      </c>
      <c r="H45">
        <v>0.71191878646015605</v>
      </c>
      <c r="I45">
        <v>0.7496640990983221</v>
      </c>
      <c r="J45">
        <v>0.78045193150703607</v>
      </c>
      <c r="K45">
        <v>0.80276479924991107</v>
      </c>
      <c r="L45">
        <v>0.81401854294011</v>
      </c>
      <c r="M45">
        <v>0.81723900099440805</v>
      </c>
      <c r="N45">
        <v>0.81527619053122402</v>
      </c>
      <c r="O45">
        <v>0.81171549079596905</v>
      </c>
      <c r="P45">
        <v>0.80955093526115607</v>
      </c>
      <c r="Q45">
        <v>0.81205990846311904</v>
      </c>
      <c r="R45">
        <v>0.81790617093493612</v>
      </c>
      <c r="S45">
        <v>0.82746662019224404</v>
      </c>
      <c r="T45">
        <v>0.83971149492559705</v>
      </c>
      <c r="U45">
        <v>0.85408385007455001</v>
      </c>
      <c r="V45">
        <v>0.87043470611886409</v>
      </c>
      <c r="W45">
        <v>0.88965331017445304</v>
      </c>
      <c r="X45">
        <v>0.91107694665224104</v>
      </c>
      <c r="Y45">
        <v>0.93522771852866604</v>
      </c>
      <c r="Z45">
        <v>0.96042587681665004</v>
      </c>
      <c r="AA45">
        <v>0.98897669624157902</v>
      </c>
      <c r="AB45">
        <v>1.0195439334121399</v>
      </c>
      <c r="AC45">
        <v>1.0525363564896499</v>
      </c>
      <c r="AD45">
        <v>1.08715604948677</v>
      </c>
      <c r="AE45">
        <v>1.1259176742574699</v>
      </c>
      <c r="AF45">
        <v>1.1686376607229201</v>
      </c>
      <c r="AG45">
        <v>1.2156154200642899</v>
      </c>
      <c r="AH45">
        <v>1.2675029539031499</v>
      </c>
      <c r="AI45">
        <v>1.3251288581596099</v>
      </c>
      <c r="AJ45">
        <v>1.3897359961909301</v>
      </c>
      <c r="AK45">
        <v>1.46095761398533</v>
      </c>
      <c r="AL45">
        <v>1.54017424112485</v>
      </c>
      <c r="AM45">
        <v>1.63400547544862</v>
      </c>
      <c r="AN45">
        <v>1.7399700425054299</v>
      </c>
      <c r="AO45">
        <v>1.86244167071116</v>
      </c>
      <c r="AP45">
        <v>2.0060402295065201</v>
      </c>
      <c r="AQ45">
        <v>2.1723476402995598</v>
      </c>
      <c r="AR45">
        <v>2.37319993281046</v>
      </c>
      <c r="AS45">
        <v>2.6116571387072698</v>
      </c>
    </row>
  </sheetData>
  <sheetProtection sheet="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S45"/>
  <sheetViews>
    <sheetView workbookViewId="0">
      <selection activeCell="J62" sqref="J62"/>
    </sheetView>
  </sheetViews>
  <sheetFormatPr defaultColWidth="8.7109375" defaultRowHeight="12.75" x14ac:dyDescent="0.2"/>
  <sheetData>
    <row r="1" spans="1:45" x14ac:dyDescent="0.2">
      <c r="A1">
        <v>1.57157094300644</v>
      </c>
      <c r="B1">
        <v>1.61109537959231</v>
      </c>
      <c r="C1">
        <v>1.64203412047188</v>
      </c>
      <c r="D1">
        <v>1.6761410335554698</v>
      </c>
      <c r="E1">
        <v>1.7060066604949</v>
      </c>
      <c r="F1">
        <v>1.7270719864770601</v>
      </c>
      <c r="G1">
        <v>1.71806099518712</v>
      </c>
      <c r="H1">
        <v>1.69043801155272</v>
      </c>
      <c r="I1">
        <v>1.6300167471067502</v>
      </c>
      <c r="J1">
        <v>1.5606972946886999</v>
      </c>
      <c r="K1">
        <v>1.47902304342591</v>
      </c>
      <c r="L1">
        <v>1.3983046128222201</v>
      </c>
      <c r="M1">
        <v>1.3174729882102201</v>
      </c>
      <c r="N1">
        <v>1.2392167783495101</v>
      </c>
      <c r="O1">
        <v>1.1676772540632301</v>
      </c>
      <c r="P1">
        <v>1.10740446925833</v>
      </c>
      <c r="Q1">
        <v>1.0548387839312099</v>
      </c>
      <c r="R1">
        <v>1.01302349646803</v>
      </c>
      <c r="S1">
        <v>0.97585548980874803</v>
      </c>
      <c r="T1">
        <v>0.9474824017030361</v>
      </c>
      <c r="U1">
        <v>0.92840673790191208</v>
      </c>
      <c r="V1">
        <v>0.9170542619168861</v>
      </c>
      <c r="W1">
        <v>0.91221549939839308</v>
      </c>
      <c r="X1">
        <v>0.91109571912184406</v>
      </c>
      <c r="Y1">
        <v>0.91332829913091407</v>
      </c>
      <c r="Z1">
        <v>0.91876391326434104</v>
      </c>
      <c r="AA1">
        <v>0.92718449567328309</v>
      </c>
      <c r="AB1">
        <v>0.93896235754436708</v>
      </c>
      <c r="AC1">
        <v>0.95367133016041405</v>
      </c>
      <c r="AD1">
        <v>0.97141411418371904</v>
      </c>
      <c r="AE1">
        <v>0.99288925537098904</v>
      </c>
      <c r="AF1">
        <v>1.0162035755773999</v>
      </c>
      <c r="AG1">
        <v>1.0459494425043101</v>
      </c>
      <c r="AH1">
        <v>1.0779632396785099</v>
      </c>
      <c r="AI1">
        <v>1.1154769133261699</v>
      </c>
      <c r="AJ1">
        <v>1.15850332217431</v>
      </c>
      <c r="AK1">
        <v>1.2083378722346301</v>
      </c>
      <c r="AL1">
        <v>1.2622817306090801</v>
      </c>
      <c r="AM1">
        <v>1.32608486254656</v>
      </c>
      <c r="AN1">
        <v>1.40407318755424</v>
      </c>
      <c r="AO1">
        <v>1.4915837194659201</v>
      </c>
      <c r="AP1">
        <v>1.5920866992778699</v>
      </c>
      <c r="AQ1">
        <v>1.71354337242219</v>
      </c>
      <c r="AR1">
        <v>1.8626482139158</v>
      </c>
      <c r="AS1">
        <v>2.03866408797448</v>
      </c>
    </row>
    <row r="2" spans="1:45" x14ac:dyDescent="0.2">
      <c r="A2">
        <v>1.56021320888504</v>
      </c>
      <c r="B2">
        <v>1.59465976898692</v>
      </c>
      <c r="C2">
        <v>1.6234874735121201</v>
      </c>
      <c r="D2">
        <v>1.6590152366240098</v>
      </c>
      <c r="E2">
        <v>1.6922257096949</v>
      </c>
      <c r="F2">
        <v>1.7151441682835</v>
      </c>
      <c r="G2">
        <v>1.7086694639465101</v>
      </c>
      <c r="H2">
        <v>1.68277344582907</v>
      </c>
      <c r="I2">
        <v>1.6239525218476198</v>
      </c>
      <c r="J2">
        <v>1.55582325999414</v>
      </c>
      <c r="K2">
        <v>1.47516721618053</v>
      </c>
      <c r="L2">
        <v>1.3948016693714</v>
      </c>
      <c r="M2">
        <v>1.3146948820178501</v>
      </c>
      <c r="N2">
        <v>1.23701657466132</v>
      </c>
      <c r="O2">
        <v>1.1659981495149401</v>
      </c>
      <c r="P2">
        <v>1.10597213276532</v>
      </c>
      <c r="Q2">
        <v>1.05379848867287</v>
      </c>
      <c r="R2">
        <v>1.0122034705434699</v>
      </c>
      <c r="S2">
        <v>0.97505995748957208</v>
      </c>
      <c r="T2">
        <v>0.94690197716970803</v>
      </c>
      <c r="U2">
        <v>0.92793196558157809</v>
      </c>
      <c r="V2">
        <v>0.91658977484604209</v>
      </c>
      <c r="W2">
        <v>0.9118476065412241</v>
      </c>
      <c r="X2">
        <v>0.91078738551250904</v>
      </c>
      <c r="Y2">
        <v>0.91307201835167506</v>
      </c>
      <c r="Z2">
        <v>0.91852171562324703</v>
      </c>
      <c r="AA2">
        <v>0.92701042602669403</v>
      </c>
      <c r="AB2">
        <v>0.93877626704808403</v>
      </c>
      <c r="AC2">
        <v>0.95348387806940105</v>
      </c>
      <c r="AD2">
        <v>0.97127113806302312</v>
      </c>
      <c r="AE2">
        <v>0.99278845363600909</v>
      </c>
      <c r="AF2">
        <v>1.01607644961434</v>
      </c>
      <c r="AG2">
        <v>1.04581781936429</v>
      </c>
      <c r="AH2">
        <v>1.0779002084376499</v>
      </c>
      <c r="AI2">
        <v>1.1153913954627801</v>
      </c>
      <c r="AJ2">
        <v>1.15842845553573</v>
      </c>
      <c r="AK2">
        <v>1.20827339589593</v>
      </c>
      <c r="AL2">
        <v>1.26221314764973</v>
      </c>
      <c r="AM2">
        <v>1.3260269864051599</v>
      </c>
      <c r="AN2">
        <v>1.4040006833612499</v>
      </c>
      <c r="AO2">
        <v>1.49151804776846</v>
      </c>
      <c r="AP2">
        <v>1.59201525239639</v>
      </c>
      <c r="AQ2">
        <v>1.71347498589164</v>
      </c>
      <c r="AR2">
        <v>1.86256158492764</v>
      </c>
      <c r="AS2">
        <v>2.0386237225579298</v>
      </c>
    </row>
    <row r="3" spans="1:45" x14ac:dyDescent="0.2">
      <c r="A3">
        <v>1.5309155692062</v>
      </c>
      <c r="B3">
        <v>1.5617686855385799</v>
      </c>
      <c r="C3">
        <v>1.59295460990761</v>
      </c>
      <c r="D3">
        <v>1.6312238099199998</v>
      </c>
      <c r="E3">
        <v>1.66861623698962</v>
      </c>
      <c r="F3">
        <v>1.6956732482261301</v>
      </c>
      <c r="G3">
        <v>1.6923305012051</v>
      </c>
      <c r="H3">
        <v>1.66997310129457</v>
      </c>
      <c r="I3">
        <v>1.6135444951073099</v>
      </c>
      <c r="J3">
        <v>1.5473956165321801</v>
      </c>
      <c r="K3">
        <v>1.4677302612825101</v>
      </c>
      <c r="L3">
        <v>1.3892912336858201</v>
      </c>
      <c r="M3">
        <v>1.3103332498495099</v>
      </c>
      <c r="N3">
        <v>1.2331799727521999</v>
      </c>
      <c r="O3">
        <v>1.16273050766405</v>
      </c>
      <c r="P3">
        <v>1.1035867297325199</v>
      </c>
      <c r="Q3">
        <v>1.05191250315733</v>
      </c>
      <c r="R3">
        <v>1.01039428100492</v>
      </c>
      <c r="S3">
        <v>0.97379815427272998</v>
      </c>
      <c r="T3">
        <v>0.94595849665270704</v>
      </c>
      <c r="U3">
        <v>0.9269403506687981</v>
      </c>
      <c r="V3">
        <v>0.91589077879096703</v>
      </c>
      <c r="W3">
        <v>0.91128884473102212</v>
      </c>
      <c r="X3">
        <v>0.91023436743615305</v>
      </c>
      <c r="Y3">
        <v>0.9126835225095481</v>
      </c>
      <c r="Z3">
        <v>0.91820061818881604</v>
      </c>
      <c r="AA3">
        <v>0.92664564845473607</v>
      </c>
      <c r="AB3">
        <v>0.93848532904022808</v>
      </c>
      <c r="AC3">
        <v>0.95329810532147108</v>
      </c>
      <c r="AD3">
        <v>0.97103977652432505</v>
      </c>
      <c r="AE3">
        <v>0.99259370711395112</v>
      </c>
      <c r="AF3">
        <v>1.0159220642903</v>
      </c>
      <c r="AG3">
        <v>1.0456734421527401</v>
      </c>
      <c r="AH3">
        <v>1.0777112038726899</v>
      </c>
      <c r="AI3">
        <v>1.1152517716749899</v>
      </c>
      <c r="AJ3">
        <v>1.1583010818474999</v>
      </c>
      <c r="AK3">
        <v>1.2081610476217299</v>
      </c>
      <c r="AL3">
        <v>1.2621113001936399</v>
      </c>
      <c r="AM3">
        <v>1.3259407538453301</v>
      </c>
      <c r="AN3">
        <v>1.4039233581017201</v>
      </c>
      <c r="AO3">
        <v>1.4914149551750899</v>
      </c>
      <c r="AP3">
        <v>1.5918929882866</v>
      </c>
      <c r="AQ3">
        <v>1.71339181713254</v>
      </c>
      <c r="AR3">
        <v>1.86246245501325</v>
      </c>
      <c r="AS3">
        <v>2.0385292238078199</v>
      </c>
    </row>
    <row r="4" spans="1:45" x14ac:dyDescent="0.2">
      <c r="A4">
        <v>1.48479103697496</v>
      </c>
      <c r="B4">
        <v>1.5176071769331001</v>
      </c>
      <c r="C4">
        <v>1.55223088335371</v>
      </c>
      <c r="D4">
        <v>1.5944506894242401</v>
      </c>
      <c r="E4">
        <v>1.63707774524477</v>
      </c>
      <c r="F4">
        <v>1.66856862132493</v>
      </c>
      <c r="G4">
        <v>1.6699787884688702</v>
      </c>
      <c r="H4">
        <v>1.6511718318877899</v>
      </c>
      <c r="I4">
        <v>1.59834991191687</v>
      </c>
      <c r="J4">
        <v>1.5343590713333199</v>
      </c>
      <c r="K4">
        <v>1.4574318231369001</v>
      </c>
      <c r="L4">
        <v>1.3806745688461901</v>
      </c>
      <c r="M4">
        <v>1.3034741632942499</v>
      </c>
      <c r="N4">
        <v>1.2280016156595699</v>
      </c>
      <c r="O4">
        <v>1.1584745855522001</v>
      </c>
      <c r="P4">
        <v>1.0999366899015901</v>
      </c>
      <c r="Q4">
        <v>1.0489622801115801</v>
      </c>
      <c r="R4">
        <v>1.0082343054708001</v>
      </c>
      <c r="S4">
        <v>0.97203900117652609</v>
      </c>
      <c r="T4">
        <v>0.94434000548032204</v>
      </c>
      <c r="U4">
        <v>0.92571351458693407</v>
      </c>
      <c r="V4">
        <v>0.91490903110554311</v>
      </c>
      <c r="W4">
        <v>0.91041231741901607</v>
      </c>
      <c r="X4">
        <v>0.90947655504566904</v>
      </c>
      <c r="Y4">
        <v>0.91208171753864997</v>
      </c>
      <c r="Z4">
        <v>0.91766021909596907</v>
      </c>
      <c r="AA4">
        <v>0.92613899885165996</v>
      </c>
      <c r="AB4">
        <v>0.93815462334540611</v>
      </c>
      <c r="AC4">
        <v>0.95295761834259207</v>
      </c>
      <c r="AD4">
        <v>0.97071704292835903</v>
      </c>
      <c r="AE4">
        <v>0.99232751321672907</v>
      </c>
      <c r="AF4">
        <v>1.0156616572407899</v>
      </c>
      <c r="AG4">
        <v>1.04542276898246</v>
      </c>
      <c r="AH4">
        <v>1.0775138422369199</v>
      </c>
      <c r="AI4">
        <v>1.11507325940678</v>
      </c>
      <c r="AJ4">
        <v>1.1581099049606101</v>
      </c>
      <c r="AK4">
        <v>1.2080245565130201</v>
      </c>
      <c r="AL4">
        <v>1.26194113859044</v>
      </c>
      <c r="AM4">
        <v>1.3257508281181001</v>
      </c>
      <c r="AN4">
        <v>1.40378986211748</v>
      </c>
      <c r="AO4">
        <v>1.4912942896177299</v>
      </c>
      <c r="AP4">
        <v>1.5917571423705299</v>
      </c>
      <c r="AQ4">
        <v>1.7132717098601</v>
      </c>
      <c r="AR4">
        <v>1.86236051451494</v>
      </c>
      <c r="AS4">
        <v>2.0383996733723699</v>
      </c>
    </row>
    <row r="5" spans="1:45" x14ac:dyDescent="0.2">
      <c r="A5">
        <v>1.4267835842972301</v>
      </c>
      <c r="B5">
        <v>1.46403224270654</v>
      </c>
      <c r="C5">
        <v>1.5000095259711199</v>
      </c>
      <c r="D5">
        <v>1.5508875184683601</v>
      </c>
      <c r="E5">
        <v>1.5989994252790098</v>
      </c>
      <c r="F5">
        <v>1.6353823155591301</v>
      </c>
      <c r="G5">
        <v>1.6414512646086501</v>
      </c>
      <c r="H5">
        <v>1.6272049273974001</v>
      </c>
      <c r="I5">
        <v>1.5777523168541299</v>
      </c>
      <c r="J5">
        <v>1.5171636640424699</v>
      </c>
      <c r="K5">
        <v>1.4430836995327301</v>
      </c>
      <c r="L5">
        <v>1.3692340626117601</v>
      </c>
      <c r="M5">
        <v>1.2943278451357401</v>
      </c>
      <c r="N5">
        <v>1.2206744685865001</v>
      </c>
      <c r="O5">
        <v>1.1526669138272501</v>
      </c>
      <c r="P5">
        <v>1.0954807854434601</v>
      </c>
      <c r="Q5">
        <v>1.0451948143395899</v>
      </c>
      <c r="R5">
        <v>1.00506772684934</v>
      </c>
      <c r="S5">
        <v>0.96945581752171406</v>
      </c>
      <c r="T5">
        <v>0.9424218583169941</v>
      </c>
      <c r="U5">
        <v>0.92417434254619302</v>
      </c>
      <c r="V5">
        <v>0.91352999238797905</v>
      </c>
      <c r="W5">
        <v>0.90927707205954911</v>
      </c>
      <c r="X5">
        <v>0.90859828563370604</v>
      </c>
      <c r="Y5">
        <v>0.91133140056027995</v>
      </c>
      <c r="Z5">
        <v>0.91693669406643608</v>
      </c>
      <c r="AA5">
        <v>0.92559497621335807</v>
      </c>
      <c r="AB5">
        <v>0.93763947419313209</v>
      </c>
      <c r="AC5">
        <v>0.95245180493694404</v>
      </c>
      <c r="AD5">
        <v>0.97028687622710708</v>
      </c>
      <c r="AE5">
        <v>0.99196616385513003</v>
      </c>
      <c r="AF5">
        <v>1.0152997285043399</v>
      </c>
      <c r="AG5">
        <v>1.04515125753741</v>
      </c>
      <c r="AH5">
        <v>1.07727071213331</v>
      </c>
      <c r="AI5">
        <v>1.1148005554993301</v>
      </c>
      <c r="AJ5">
        <v>1.1578760927096301</v>
      </c>
      <c r="AK5">
        <v>1.2077686386508599</v>
      </c>
      <c r="AL5">
        <v>1.2617292024001501</v>
      </c>
      <c r="AM5">
        <v>1.32557261409793</v>
      </c>
      <c r="AN5">
        <v>1.4035981475047401</v>
      </c>
      <c r="AO5">
        <v>1.49110613152785</v>
      </c>
      <c r="AP5">
        <v>1.5915881409624399</v>
      </c>
      <c r="AQ5">
        <v>1.7130863439239699</v>
      </c>
      <c r="AR5">
        <v>1.8621773736445602</v>
      </c>
      <c r="AS5">
        <v>2.0382292714808701</v>
      </c>
    </row>
    <row r="6" spans="1:45" x14ac:dyDescent="0.2">
      <c r="A6">
        <v>1.3626264369879899</v>
      </c>
      <c r="B6">
        <v>1.4046327320332801</v>
      </c>
      <c r="C6">
        <v>1.4464716289902699</v>
      </c>
      <c r="D6">
        <v>1.50089696058777</v>
      </c>
      <c r="E6">
        <v>1.5556946928961599</v>
      </c>
      <c r="F6">
        <v>1.5965667561083299</v>
      </c>
      <c r="G6">
        <v>1.60791351492435</v>
      </c>
      <c r="H6">
        <v>1.59848715434349</v>
      </c>
      <c r="I6">
        <v>1.5533067835949801</v>
      </c>
      <c r="J6">
        <v>1.4965773605646699</v>
      </c>
      <c r="K6">
        <v>1.42596142450648</v>
      </c>
      <c r="L6">
        <v>1.3551777059308101</v>
      </c>
      <c r="M6">
        <v>1.2827172092421999</v>
      </c>
      <c r="N6">
        <v>1.21112038160806</v>
      </c>
      <c r="O6">
        <v>1.14509888534346</v>
      </c>
      <c r="P6">
        <v>1.0895056468834701</v>
      </c>
      <c r="Q6">
        <v>1.0406281301335001</v>
      </c>
      <c r="R6">
        <v>1.00137218008331</v>
      </c>
      <c r="S6">
        <v>0.96645400382447999</v>
      </c>
      <c r="T6">
        <v>0.93988145788243005</v>
      </c>
      <c r="U6">
        <v>0.92205792472927206</v>
      </c>
      <c r="V6">
        <v>0.91189078568710802</v>
      </c>
      <c r="W6">
        <v>0.90797928650755999</v>
      </c>
      <c r="X6">
        <v>0.90738602535502</v>
      </c>
      <c r="Y6">
        <v>0.91022952140761904</v>
      </c>
      <c r="Z6">
        <v>0.91609251793801705</v>
      </c>
      <c r="AA6">
        <v>0.92489942279777204</v>
      </c>
      <c r="AB6">
        <v>0.93696752340972111</v>
      </c>
      <c r="AC6">
        <v>0.95187325229365005</v>
      </c>
      <c r="AD6">
        <v>0.96986769213502111</v>
      </c>
      <c r="AE6">
        <v>0.99150867924370212</v>
      </c>
      <c r="AF6">
        <v>1.0148980251548001</v>
      </c>
      <c r="AG6">
        <v>1.0447824531407599</v>
      </c>
      <c r="AH6">
        <v>1.0769167560719</v>
      </c>
      <c r="AI6">
        <v>1.11446484789072</v>
      </c>
      <c r="AJ6">
        <v>1.1576407208267201</v>
      </c>
      <c r="AK6">
        <v>1.20750466780041</v>
      </c>
      <c r="AL6">
        <v>1.2614814217735499</v>
      </c>
      <c r="AM6">
        <v>1.3253242121122399</v>
      </c>
      <c r="AN6">
        <v>1.40335266604439</v>
      </c>
      <c r="AO6">
        <v>1.4908918634839901</v>
      </c>
      <c r="AP6">
        <v>1.59139762022695</v>
      </c>
      <c r="AQ6">
        <v>1.71286990576008</v>
      </c>
      <c r="AR6">
        <v>1.8619978394293799</v>
      </c>
      <c r="AS6">
        <v>2.03804583326415</v>
      </c>
    </row>
    <row r="7" spans="1:45" x14ac:dyDescent="0.2">
      <c r="A7">
        <v>1.29834338160008</v>
      </c>
      <c r="B7">
        <v>1.3439492683731999</v>
      </c>
      <c r="C7">
        <v>1.3928380493149599</v>
      </c>
      <c r="D7">
        <v>1.4514847447103401</v>
      </c>
      <c r="E7">
        <v>1.5067044626761499</v>
      </c>
      <c r="F7">
        <v>1.55268165393347</v>
      </c>
      <c r="G7">
        <v>1.56992786478011</v>
      </c>
      <c r="H7">
        <v>1.5657713116946499</v>
      </c>
      <c r="I7">
        <v>1.5256420062892</v>
      </c>
      <c r="J7">
        <v>1.47320542986597</v>
      </c>
      <c r="K7">
        <v>1.40654131772434</v>
      </c>
      <c r="L7">
        <v>1.3392000544479599</v>
      </c>
      <c r="M7">
        <v>1.2696025712417001</v>
      </c>
      <c r="N7">
        <v>1.2003550060136901</v>
      </c>
      <c r="O7">
        <v>1.1362974490815301</v>
      </c>
      <c r="P7">
        <v>1.0823476676863599</v>
      </c>
      <c r="Q7">
        <v>1.0347830813996399</v>
      </c>
      <c r="R7">
        <v>0.9967637114327661</v>
      </c>
      <c r="S7">
        <v>0.96278323274940503</v>
      </c>
      <c r="T7">
        <v>0.93691843947080211</v>
      </c>
      <c r="U7">
        <v>0.91960423733512309</v>
      </c>
      <c r="V7">
        <v>0.9098983440449171</v>
      </c>
      <c r="W7">
        <v>0.90622997694205609</v>
      </c>
      <c r="X7">
        <v>0.90600684819976407</v>
      </c>
      <c r="Y7">
        <v>0.90912032344949412</v>
      </c>
      <c r="Z7">
        <v>0.91507454411430711</v>
      </c>
      <c r="AA7">
        <v>0.92398323689691308</v>
      </c>
      <c r="AB7">
        <v>0.93620634292021909</v>
      </c>
      <c r="AC7">
        <v>0.95124315647771407</v>
      </c>
      <c r="AD7">
        <v>0.96923488252249812</v>
      </c>
      <c r="AE7">
        <v>0.99096769804739104</v>
      </c>
      <c r="AF7">
        <v>1.01442837634129</v>
      </c>
      <c r="AG7">
        <v>1.0443454977820601</v>
      </c>
      <c r="AH7">
        <v>1.0765146078218999</v>
      </c>
      <c r="AI7">
        <v>1.1141131858382201</v>
      </c>
      <c r="AJ7">
        <v>1.1572881731456099</v>
      </c>
      <c r="AK7">
        <v>1.2071897912096201</v>
      </c>
      <c r="AL7">
        <v>1.2611995244301599</v>
      </c>
      <c r="AM7">
        <v>1.3250550846691</v>
      </c>
      <c r="AN7">
        <v>1.4030728996603599</v>
      </c>
      <c r="AO7">
        <v>1.4906273375096499</v>
      </c>
      <c r="AP7">
        <v>1.5911484374751099</v>
      </c>
      <c r="AQ7">
        <v>1.7126308793660399</v>
      </c>
      <c r="AR7">
        <v>1.8617402199632</v>
      </c>
      <c r="AS7">
        <v>2.0377847966320402</v>
      </c>
    </row>
    <row r="8" spans="1:45" x14ac:dyDescent="0.2">
      <c r="A8">
        <v>1.2378362750458001</v>
      </c>
      <c r="B8">
        <v>1.2867547670011499</v>
      </c>
      <c r="C8">
        <v>1.3398825254009301</v>
      </c>
      <c r="D8">
        <v>1.39963599577383</v>
      </c>
      <c r="E8">
        <v>1.45124502726774</v>
      </c>
      <c r="F8">
        <v>1.5051338634592799</v>
      </c>
      <c r="G8">
        <v>1.52823902048316</v>
      </c>
      <c r="H8">
        <v>1.5298055957743402</v>
      </c>
      <c r="I8">
        <v>1.49519016759429</v>
      </c>
      <c r="J8">
        <v>1.4477742018153701</v>
      </c>
      <c r="K8">
        <v>1.38520868073407</v>
      </c>
      <c r="L8">
        <v>1.3214814363163601</v>
      </c>
      <c r="M8">
        <v>1.2549639948064599</v>
      </c>
      <c r="N8">
        <v>1.1884051617215901</v>
      </c>
      <c r="O8">
        <v>1.1265047159774799</v>
      </c>
      <c r="P8">
        <v>1.0742652030781401</v>
      </c>
      <c r="Q8">
        <v>1.0281928683377199</v>
      </c>
      <c r="R8">
        <v>0.99146226853519004</v>
      </c>
      <c r="S8">
        <v>0.95838877653254706</v>
      </c>
      <c r="T8">
        <v>0.93333653445996212</v>
      </c>
      <c r="U8">
        <v>0.91677748955087213</v>
      </c>
      <c r="V8">
        <v>0.90754370919773808</v>
      </c>
      <c r="W8">
        <v>0.90426289584531605</v>
      </c>
      <c r="X8">
        <v>0.90434786252834309</v>
      </c>
      <c r="Y8">
        <v>0.90768852418783308</v>
      </c>
      <c r="Z8">
        <v>0.91390409948116402</v>
      </c>
      <c r="AA8">
        <v>0.92299756300856906</v>
      </c>
      <c r="AB8">
        <v>0.93529890557266804</v>
      </c>
      <c r="AC8">
        <v>0.95042619493109104</v>
      </c>
      <c r="AD8">
        <v>0.96855702451230108</v>
      </c>
      <c r="AE8">
        <v>0.9903653686728241</v>
      </c>
      <c r="AF8">
        <v>1.013886477505</v>
      </c>
      <c r="AG8">
        <v>1.0438344568651901</v>
      </c>
      <c r="AH8">
        <v>1.07606251350077</v>
      </c>
      <c r="AI8">
        <v>1.11370435395695</v>
      </c>
      <c r="AJ8">
        <v>1.1568642024467</v>
      </c>
      <c r="AK8">
        <v>1.2068224723644401</v>
      </c>
      <c r="AL8">
        <v>1.2608437578417999</v>
      </c>
      <c r="AM8">
        <v>1.3247178350923101</v>
      </c>
      <c r="AN8">
        <v>1.4027907784850799</v>
      </c>
      <c r="AO8">
        <v>1.4903339044855901</v>
      </c>
      <c r="AP8">
        <v>1.5908458145375399</v>
      </c>
      <c r="AQ8">
        <v>1.71236327014308</v>
      </c>
      <c r="AR8">
        <v>1.8614755570733501</v>
      </c>
      <c r="AS8">
        <v>2.0375343787080098</v>
      </c>
    </row>
    <row r="9" spans="1:45" x14ac:dyDescent="0.2">
      <c r="A9">
        <v>1.18307574518612</v>
      </c>
      <c r="B9">
        <v>1.2314630065105301</v>
      </c>
      <c r="C9">
        <v>1.2843968444659499</v>
      </c>
      <c r="D9">
        <v>1.3433716431579699</v>
      </c>
      <c r="E9">
        <v>1.3991860602714701</v>
      </c>
      <c r="F9">
        <v>1.45305574256407</v>
      </c>
      <c r="G9">
        <v>1.48396816974031</v>
      </c>
      <c r="H9">
        <v>1.49132282314104</v>
      </c>
      <c r="I9">
        <v>1.46255258226566</v>
      </c>
      <c r="J9">
        <v>1.4203575085204001</v>
      </c>
      <c r="K9">
        <v>1.3626307298546001</v>
      </c>
      <c r="L9">
        <v>1.30267979394231</v>
      </c>
      <c r="M9">
        <v>1.2394108320061501</v>
      </c>
      <c r="N9">
        <v>1.17559677797178</v>
      </c>
      <c r="O9">
        <v>1.1159387229505</v>
      </c>
      <c r="P9">
        <v>1.06563475828263</v>
      </c>
      <c r="Q9">
        <v>1.02107705491353</v>
      </c>
      <c r="R9">
        <v>0.98555051448395903</v>
      </c>
      <c r="S9">
        <v>0.95357584366113612</v>
      </c>
      <c r="T9">
        <v>0.92946199375195404</v>
      </c>
      <c r="U9">
        <v>0.91347194317593305</v>
      </c>
      <c r="V9">
        <v>0.90486253915247206</v>
      </c>
      <c r="W9">
        <v>0.90206261501266805</v>
      </c>
      <c r="X9">
        <v>0.90248061677982705</v>
      </c>
      <c r="Y9">
        <v>0.90612499953345604</v>
      </c>
      <c r="Z9">
        <v>0.91255754905985109</v>
      </c>
      <c r="AA9">
        <v>0.92178607981566407</v>
      </c>
      <c r="AB9">
        <v>0.93429045979883507</v>
      </c>
      <c r="AC9">
        <v>0.94958858167922999</v>
      </c>
      <c r="AD9">
        <v>0.96777019058425207</v>
      </c>
      <c r="AE9">
        <v>0.98964587107026203</v>
      </c>
      <c r="AF9">
        <v>1.0132742374930801</v>
      </c>
      <c r="AG9">
        <v>1.0432740738177699</v>
      </c>
      <c r="AH9">
        <v>1.07552296010972</v>
      </c>
      <c r="AI9">
        <v>1.11320539491177</v>
      </c>
      <c r="AJ9">
        <v>1.1564406717079601</v>
      </c>
      <c r="AK9">
        <v>1.20642772327692</v>
      </c>
      <c r="AL9">
        <v>1.2604306969665799</v>
      </c>
      <c r="AM9">
        <v>1.32434764295008</v>
      </c>
      <c r="AN9">
        <v>1.40241646713852</v>
      </c>
      <c r="AO9">
        <v>1.48997611661759</v>
      </c>
      <c r="AP9">
        <v>1.5905156364211299</v>
      </c>
      <c r="AQ9">
        <v>1.71204536149138</v>
      </c>
      <c r="AR9">
        <v>1.861172592662</v>
      </c>
      <c r="AS9">
        <v>2.03721220766047</v>
      </c>
    </row>
    <row r="10" spans="1:45" x14ac:dyDescent="0.2">
      <c r="A10">
        <v>1.12680903236659</v>
      </c>
      <c r="B10">
        <v>1.17304619269143</v>
      </c>
      <c r="C10">
        <v>1.22530766350691</v>
      </c>
      <c r="D10">
        <v>1.28700150062826</v>
      </c>
      <c r="E10">
        <v>1.3469531011009299</v>
      </c>
      <c r="F10">
        <v>1.4034448457099</v>
      </c>
      <c r="G10">
        <v>1.43560409486389</v>
      </c>
      <c r="H10">
        <v>1.45119260820464</v>
      </c>
      <c r="I10">
        <v>1.42851926364236</v>
      </c>
      <c r="J10">
        <v>1.39182867576446</v>
      </c>
      <c r="K10">
        <v>1.33880696437302</v>
      </c>
      <c r="L10">
        <v>1.2829669868795599</v>
      </c>
      <c r="M10">
        <v>1.22304475318934</v>
      </c>
      <c r="N10">
        <v>1.16218519417093</v>
      </c>
      <c r="O10">
        <v>1.1050428048296801</v>
      </c>
      <c r="P10">
        <v>1.05656765242142</v>
      </c>
      <c r="Q10">
        <v>1.0136381759028801</v>
      </c>
      <c r="R10">
        <v>0.97942017029852002</v>
      </c>
      <c r="S10">
        <v>0.94851071019751909</v>
      </c>
      <c r="T10">
        <v>0.92522945544550506</v>
      </c>
      <c r="U10">
        <v>0.90999206949716005</v>
      </c>
      <c r="V10">
        <v>0.90194069869891502</v>
      </c>
      <c r="W10">
        <v>0.89954087924280512</v>
      </c>
      <c r="X10">
        <v>0.90041578143636303</v>
      </c>
      <c r="Y10">
        <v>0.90431942510445806</v>
      </c>
      <c r="Z10">
        <v>0.91101529090815103</v>
      </c>
      <c r="AA10">
        <v>0.92048237365855912</v>
      </c>
      <c r="AB10">
        <v>0.93315457349827102</v>
      </c>
      <c r="AC10">
        <v>0.94853660943474005</v>
      </c>
      <c r="AD10">
        <v>0.96685438583832706</v>
      </c>
      <c r="AE10">
        <v>0.98885894713899403</v>
      </c>
      <c r="AF10">
        <v>1.01254943696797</v>
      </c>
      <c r="AG10">
        <v>1.0426031642759399</v>
      </c>
      <c r="AH10">
        <v>1.07491250971486</v>
      </c>
      <c r="AI10">
        <v>1.1126671363588001</v>
      </c>
      <c r="AJ10">
        <v>1.1559413883195</v>
      </c>
      <c r="AK10">
        <v>1.20594822141844</v>
      </c>
      <c r="AL10">
        <v>1.26001432932989</v>
      </c>
      <c r="AM10">
        <v>1.32394480534617</v>
      </c>
      <c r="AN10">
        <v>1.40203051149389</v>
      </c>
      <c r="AO10">
        <v>1.4896033535620501</v>
      </c>
      <c r="AP10">
        <v>1.5901644027106001</v>
      </c>
      <c r="AQ10">
        <v>1.7116901912593399</v>
      </c>
      <c r="AR10">
        <v>1.86080638250627</v>
      </c>
      <c r="AS10">
        <v>2.0368774504100702</v>
      </c>
    </row>
    <row r="11" spans="1:45" x14ac:dyDescent="0.2">
      <c r="A11">
        <v>1.06933032906586</v>
      </c>
      <c r="B11">
        <v>1.1147743396796701</v>
      </c>
      <c r="C11">
        <v>1.16799344038262</v>
      </c>
      <c r="D11">
        <v>1.2316991675370401</v>
      </c>
      <c r="E11">
        <v>1.2945567832429399</v>
      </c>
      <c r="F11">
        <v>1.3547578647054599</v>
      </c>
      <c r="G11">
        <v>1.3899486378766399</v>
      </c>
      <c r="H11">
        <v>1.4098010097209701</v>
      </c>
      <c r="I11">
        <v>1.39338855162555</v>
      </c>
      <c r="J11">
        <v>1.36224301092046</v>
      </c>
      <c r="K11">
        <v>1.31425370697111</v>
      </c>
      <c r="L11">
        <v>1.26271943742412</v>
      </c>
      <c r="M11">
        <v>1.2063854993124399</v>
      </c>
      <c r="N11">
        <v>1.1483965877157001</v>
      </c>
      <c r="O11">
        <v>1.0937322827523801</v>
      </c>
      <c r="P11">
        <v>1.0473123296445299</v>
      </c>
      <c r="Q11">
        <v>1.00601730530463</v>
      </c>
      <c r="R11">
        <v>0.97302995978831608</v>
      </c>
      <c r="S11">
        <v>0.94324436358271613</v>
      </c>
      <c r="T11">
        <v>0.92085231600230211</v>
      </c>
      <c r="U11">
        <v>0.9063287320769321</v>
      </c>
      <c r="V11">
        <v>0.8988080528490161</v>
      </c>
      <c r="W11">
        <v>0.89690998866639404</v>
      </c>
      <c r="X11">
        <v>0.89815536819228703</v>
      </c>
      <c r="Y11">
        <v>0.90235857980114409</v>
      </c>
      <c r="Z11">
        <v>0.90933320238195403</v>
      </c>
      <c r="AA11">
        <v>0.91901264434088203</v>
      </c>
      <c r="AB11">
        <v>0.93189399850404309</v>
      </c>
      <c r="AC11">
        <v>0.94743081320865108</v>
      </c>
      <c r="AD11">
        <v>0.9658693780177281</v>
      </c>
      <c r="AE11">
        <v>0.98796926678609609</v>
      </c>
      <c r="AF11">
        <v>1.0117433309453601</v>
      </c>
      <c r="AG11">
        <v>1.0418999977069301</v>
      </c>
      <c r="AH11">
        <v>1.0742891437718001</v>
      </c>
      <c r="AI11">
        <v>1.11204441314836</v>
      </c>
      <c r="AJ11">
        <v>1.15533726472634</v>
      </c>
      <c r="AK11">
        <v>1.2054027940416401</v>
      </c>
      <c r="AL11">
        <v>1.25951679908061</v>
      </c>
      <c r="AM11">
        <v>1.32346030149184</v>
      </c>
      <c r="AN11">
        <v>1.4015910450532301</v>
      </c>
      <c r="AO11">
        <v>1.48919826280446</v>
      </c>
      <c r="AP11">
        <v>1.5897596519352901</v>
      </c>
      <c r="AQ11">
        <v>1.7112894293410199</v>
      </c>
      <c r="AR11">
        <v>1.86043060286719</v>
      </c>
      <c r="AS11">
        <v>2.0364987504382999</v>
      </c>
    </row>
    <row r="12" spans="1:45" x14ac:dyDescent="0.2">
      <c r="A12">
        <v>1.01527665089668</v>
      </c>
      <c r="B12">
        <v>1.0601233935846801</v>
      </c>
      <c r="C12">
        <v>1.1136545721047499</v>
      </c>
      <c r="D12">
        <v>1.1778436630220901</v>
      </c>
      <c r="E12">
        <v>1.24230364440945</v>
      </c>
      <c r="F12">
        <v>1.30590481173057</v>
      </c>
      <c r="G12">
        <v>1.3459218804313799</v>
      </c>
      <c r="H12">
        <v>1.36665784975438</v>
      </c>
      <c r="I12">
        <v>1.3579350854443499</v>
      </c>
      <c r="J12">
        <v>1.33230777705723</v>
      </c>
      <c r="K12">
        <v>1.2892368131779399</v>
      </c>
      <c r="L12">
        <v>1.2419978632983699</v>
      </c>
      <c r="M12">
        <v>1.1892049754726699</v>
      </c>
      <c r="N12">
        <v>1.13436768549367</v>
      </c>
      <c r="O12">
        <v>1.08224223545485</v>
      </c>
      <c r="P12">
        <v>1.03792224272481</v>
      </c>
      <c r="Q12">
        <v>0.99827851506639109</v>
      </c>
      <c r="R12">
        <v>0.96662944933570605</v>
      </c>
      <c r="S12">
        <v>0.93790737492731202</v>
      </c>
      <c r="T12">
        <v>0.91640793860141911</v>
      </c>
      <c r="U12">
        <v>0.90257052146867112</v>
      </c>
      <c r="V12">
        <v>0.89559848684195997</v>
      </c>
      <c r="W12">
        <v>0.89419450093820108</v>
      </c>
      <c r="X12">
        <v>0.89575215649331708</v>
      </c>
      <c r="Y12">
        <v>0.9003131980895791</v>
      </c>
      <c r="Z12">
        <v>0.90754782796174505</v>
      </c>
      <c r="AA12">
        <v>0.91744401727957503</v>
      </c>
      <c r="AB12">
        <v>0.93051717085758512</v>
      </c>
      <c r="AC12">
        <v>0.94619666024312998</v>
      </c>
      <c r="AD12">
        <v>0.96478041664974212</v>
      </c>
      <c r="AE12">
        <v>0.98699724992073112</v>
      </c>
      <c r="AF12">
        <v>1.0108590140165501</v>
      </c>
      <c r="AG12">
        <v>1.04108802923525</v>
      </c>
      <c r="AH12">
        <v>1.07355643282059</v>
      </c>
      <c r="AI12">
        <v>1.1113908533019199</v>
      </c>
      <c r="AJ12">
        <v>1.1547501905470101</v>
      </c>
      <c r="AK12">
        <v>1.2048222442672301</v>
      </c>
      <c r="AL12">
        <v>1.25896698137857</v>
      </c>
      <c r="AM12">
        <v>1.32294632413596</v>
      </c>
      <c r="AN12">
        <v>1.4011104547131201</v>
      </c>
      <c r="AO12">
        <v>1.4887339984344101</v>
      </c>
      <c r="AP12">
        <v>1.5892770246452601</v>
      </c>
      <c r="AQ12">
        <v>1.71084254831398</v>
      </c>
      <c r="AR12">
        <v>1.8599817829463299</v>
      </c>
      <c r="AS12">
        <v>2.0360894590549399</v>
      </c>
    </row>
    <row r="13" spans="1:45" x14ac:dyDescent="0.2">
      <c r="A13">
        <v>0.96511338422306603</v>
      </c>
      <c r="B13">
        <v>1.0086530735618999</v>
      </c>
      <c r="C13">
        <v>1.06120518986572</v>
      </c>
      <c r="D13">
        <v>1.12534797662617</v>
      </c>
      <c r="E13">
        <v>1.1913885918699501</v>
      </c>
      <c r="F13">
        <v>1.2571837734570801</v>
      </c>
      <c r="G13">
        <v>1.30169765025294</v>
      </c>
      <c r="H13">
        <v>1.3271901049403101</v>
      </c>
      <c r="I13">
        <v>1.32065672766483</v>
      </c>
      <c r="J13">
        <v>1.3019729289795601</v>
      </c>
      <c r="K13">
        <v>1.26413188302764</v>
      </c>
      <c r="L13">
        <v>1.2210430094403399</v>
      </c>
      <c r="M13">
        <v>1.17204057724083</v>
      </c>
      <c r="N13">
        <v>1.12025701228217</v>
      </c>
      <c r="O13">
        <v>1.0706401507526799</v>
      </c>
      <c r="P13">
        <v>1.02837958299938</v>
      </c>
      <c r="Q13">
        <v>0.99045123920141609</v>
      </c>
      <c r="R13">
        <v>0.96015697603953609</v>
      </c>
      <c r="S13">
        <v>0.93249977050419208</v>
      </c>
      <c r="T13">
        <v>0.91188138751244308</v>
      </c>
      <c r="U13">
        <v>0.89875212915538305</v>
      </c>
      <c r="V13">
        <v>0.89233022375490412</v>
      </c>
      <c r="W13">
        <v>0.89139055513550502</v>
      </c>
      <c r="X13">
        <v>0.89333145549385706</v>
      </c>
      <c r="Y13">
        <v>0.89817039292898004</v>
      </c>
      <c r="Z13">
        <v>0.90566204823088403</v>
      </c>
      <c r="AA13">
        <v>0.91579243400844712</v>
      </c>
      <c r="AB13">
        <v>0.92902512732648412</v>
      </c>
      <c r="AC13">
        <v>0.94488217428834997</v>
      </c>
      <c r="AD13">
        <v>0.96359978584373807</v>
      </c>
      <c r="AE13">
        <v>0.98596945652404111</v>
      </c>
      <c r="AF13">
        <v>1.0099088608384299</v>
      </c>
      <c r="AG13">
        <v>1.0402243992372799</v>
      </c>
      <c r="AH13">
        <v>1.07276953557275</v>
      </c>
      <c r="AI13">
        <v>1.1106635889629901</v>
      </c>
      <c r="AJ13">
        <v>1.1540768268796899</v>
      </c>
      <c r="AK13">
        <v>1.2042044177262601</v>
      </c>
      <c r="AL13">
        <v>1.2583710204565399</v>
      </c>
      <c r="AM13">
        <v>1.3223760878933701</v>
      </c>
      <c r="AN13">
        <v>1.4005752210112701</v>
      </c>
      <c r="AO13">
        <v>1.48822244099579</v>
      </c>
      <c r="AP13">
        <v>1.58881737254158</v>
      </c>
      <c r="AQ13">
        <v>1.7103666352321301</v>
      </c>
      <c r="AR13">
        <v>1.8595492770094899</v>
      </c>
      <c r="AS13">
        <v>2.0355977759055501</v>
      </c>
    </row>
    <row r="14" spans="1:45" x14ac:dyDescent="0.2">
      <c r="A14">
        <v>0.91755743323572203</v>
      </c>
      <c r="B14">
        <v>0.95975448133512609</v>
      </c>
      <c r="C14">
        <v>1.0117787181087201</v>
      </c>
      <c r="D14">
        <v>1.07504813354722</v>
      </c>
      <c r="E14">
        <v>1.1416499409899701</v>
      </c>
      <c r="F14">
        <v>1.20958733184427</v>
      </c>
      <c r="G14">
        <v>1.2581205907061599</v>
      </c>
      <c r="H14">
        <v>1.2885542777664101</v>
      </c>
      <c r="I14">
        <v>1.2865313849362801</v>
      </c>
      <c r="J14">
        <v>1.27183093865216</v>
      </c>
      <c r="K14">
        <v>1.23897190748009</v>
      </c>
      <c r="L14">
        <v>1.20024860339052</v>
      </c>
      <c r="M14">
        <v>1.1547256389648199</v>
      </c>
      <c r="N14">
        <v>1.1060153141528399</v>
      </c>
      <c r="O14">
        <v>1.05908882651645</v>
      </c>
      <c r="P14">
        <v>1.01882688390675</v>
      </c>
      <c r="Q14">
        <v>0.9825789158618351</v>
      </c>
      <c r="R14">
        <v>0.95360204207751809</v>
      </c>
      <c r="S14">
        <v>0.92711020332681404</v>
      </c>
      <c r="T14">
        <v>0.90730101712740907</v>
      </c>
      <c r="U14">
        <v>0.89495271375430607</v>
      </c>
      <c r="V14">
        <v>0.88905484274199309</v>
      </c>
      <c r="W14">
        <v>0.88852633992055308</v>
      </c>
      <c r="X14">
        <v>0.89081717964306706</v>
      </c>
      <c r="Y14">
        <v>0.89601512920327608</v>
      </c>
      <c r="Z14">
        <v>0.90371788163761813</v>
      </c>
      <c r="AA14">
        <v>0.91406176932784411</v>
      </c>
      <c r="AB14">
        <v>0.92748133440165204</v>
      </c>
      <c r="AC14">
        <v>0.94348575365385512</v>
      </c>
      <c r="AD14">
        <v>0.96238568441477712</v>
      </c>
      <c r="AE14">
        <v>0.98480833879340002</v>
      </c>
      <c r="AF14">
        <v>1.0088601366266201</v>
      </c>
      <c r="AG14">
        <v>1.0392835898430599</v>
      </c>
      <c r="AH14">
        <v>1.0718979928994099</v>
      </c>
      <c r="AI14">
        <v>1.10987843518278</v>
      </c>
      <c r="AJ14">
        <v>1.1533393034677699</v>
      </c>
      <c r="AK14">
        <v>1.2035223961904</v>
      </c>
      <c r="AL14">
        <v>1.25770967457866</v>
      </c>
      <c r="AM14">
        <v>1.3217721020140401</v>
      </c>
      <c r="AN14">
        <v>1.39998108195501</v>
      </c>
      <c r="AO14">
        <v>1.48765295677316</v>
      </c>
      <c r="AP14">
        <v>1.5882885055503602</v>
      </c>
      <c r="AQ14">
        <v>1.7098645872473699</v>
      </c>
      <c r="AR14">
        <v>1.8590200909885599</v>
      </c>
      <c r="AS14">
        <v>2.0351348438845198</v>
      </c>
    </row>
    <row r="15" spans="1:45" x14ac:dyDescent="0.2">
      <c r="A15">
        <v>0.87305335458378508</v>
      </c>
      <c r="B15">
        <v>0.91383669025972303</v>
      </c>
      <c r="C15">
        <v>0.96470987814044507</v>
      </c>
      <c r="D15">
        <v>1.0270096941989399</v>
      </c>
      <c r="E15">
        <v>1.09408711346902</v>
      </c>
      <c r="F15">
        <v>1.16307938118243</v>
      </c>
      <c r="G15">
        <v>1.2152224051181899</v>
      </c>
      <c r="H15">
        <v>1.2500283730035799</v>
      </c>
      <c r="I15">
        <v>1.25368009049588</v>
      </c>
      <c r="J15">
        <v>1.24115090787256</v>
      </c>
      <c r="K15">
        <v>1.2139488646133201</v>
      </c>
      <c r="L15">
        <v>1.1794646622910001</v>
      </c>
      <c r="M15">
        <v>1.13757386722242</v>
      </c>
      <c r="N15">
        <v>1.0918981349624699</v>
      </c>
      <c r="O15">
        <v>1.04759521944031</v>
      </c>
      <c r="P15">
        <v>1.0093823027773301</v>
      </c>
      <c r="Q15">
        <v>0.9747736081403261</v>
      </c>
      <c r="R15">
        <v>0.94708800006737903</v>
      </c>
      <c r="S15">
        <v>0.92165492968576812</v>
      </c>
      <c r="T15">
        <v>0.90273141128597412</v>
      </c>
      <c r="U15">
        <v>0.89104886382928405</v>
      </c>
      <c r="V15">
        <v>0.88575341785190509</v>
      </c>
      <c r="W15">
        <v>0.88561680822136002</v>
      </c>
      <c r="X15">
        <v>0.88827387465945606</v>
      </c>
      <c r="Y15">
        <v>0.89376008630569703</v>
      </c>
      <c r="Z15">
        <v>0.90170423876426309</v>
      </c>
      <c r="AA15">
        <v>0.91226513774080997</v>
      </c>
      <c r="AB15">
        <v>0.92586280145474609</v>
      </c>
      <c r="AC15">
        <v>0.94207599537247311</v>
      </c>
      <c r="AD15">
        <v>0.96103535625315306</v>
      </c>
      <c r="AE15">
        <v>0.98364087981654402</v>
      </c>
      <c r="AF15">
        <v>1.0077914854926</v>
      </c>
      <c r="AG15">
        <v>1.03830136657616</v>
      </c>
      <c r="AH15">
        <v>1.0709782668576699</v>
      </c>
      <c r="AI15">
        <v>1.1090340128758001</v>
      </c>
      <c r="AJ15">
        <v>1.1525257200649399</v>
      </c>
      <c r="AK15">
        <v>1.20277011176617</v>
      </c>
      <c r="AL15">
        <v>1.2570249684456101</v>
      </c>
      <c r="AM15">
        <v>1.3211481597565</v>
      </c>
      <c r="AN15">
        <v>1.3993970417105599</v>
      </c>
      <c r="AO15">
        <v>1.4870256659493299</v>
      </c>
      <c r="AP15">
        <v>1.5877349189149101</v>
      </c>
      <c r="AQ15">
        <v>1.7093334298996101</v>
      </c>
      <c r="AR15">
        <v>1.8584628609929998</v>
      </c>
      <c r="AS15">
        <v>2.0346043781363798</v>
      </c>
    </row>
    <row r="16" spans="1:45" x14ac:dyDescent="0.2">
      <c r="A16">
        <v>0.83156270822311606</v>
      </c>
      <c r="B16">
        <v>0.87060859177904404</v>
      </c>
      <c r="C16">
        <v>0.92032024728246209</v>
      </c>
      <c r="D16">
        <v>0.98170781757593206</v>
      </c>
      <c r="E16">
        <v>1.0483355088369699</v>
      </c>
      <c r="F16">
        <v>1.11806074933845</v>
      </c>
      <c r="G16">
        <v>1.17324184557273</v>
      </c>
      <c r="H16">
        <v>1.2122062157415101</v>
      </c>
      <c r="I16">
        <v>1.22120553521221</v>
      </c>
      <c r="J16">
        <v>1.21329145140718</v>
      </c>
      <c r="K16">
        <v>1.1884453896706699</v>
      </c>
      <c r="L16">
        <v>1.15883429873245</v>
      </c>
      <c r="M16">
        <v>1.12060918696204</v>
      </c>
      <c r="N16">
        <v>1.0779841862308599</v>
      </c>
      <c r="O16">
        <v>1.03616087844639</v>
      </c>
      <c r="P16">
        <v>1</v>
      </c>
      <c r="Q16">
        <v>0.96696255679475107</v>
      </c>
      <c r="R16">
        <v>0.94059257632493809</v>
      </c>
      <c r="S16">
        <v>0.9162398638400161</v>
      </c>
      <c r="T16">
        <v>0.89818247250904204</v>
      </c>
      <c r="U16">
        <v>0.88719759593192105</v>
      </c>
      <c r="V16">
        <v>0.88238691986085904</v>
      </c>
      <c r="W16">
        <v>0.88272804601103505</v>
      </c>
      <c r="X16">
        <v>0.88569371096300309</v>
      </c>
      <c r="Y16">
        <v>0.8914619865335861</v>
      </c>
      <c r="Z16">
        <v>0.89971012902621905</v>
      </c>
      <c r="AA16">
        <v>0.91045697933548608</v>
      </c>
      <c r="AB16">
        <v>0.9242316723225551</v>
      </c>
      <c r="AC16">
        <v>0.94057644260919904</v>
      </c>
      <c r="AD16">
        <v>0.95969590845393404</v>
      </c>
      <c r="AE16">
        <v>0.98239621850196812</v>
      </c>
      <c r="AF16">
        <v>1.0066406994594299</v>
      </c>
      <c r="AG16">
        <v>1.03725659979095</v>
      </c>
      <c r="AH16">
        <v>1.0700051463988101</v>
      </c>
      <c r="AI16">
        <v>1.1081084215521599</v>
      </c>
      <c r="AJ16">
        <v>1.1516943091054099</v>
      </c>
      <c r="AK16">
        <v>1.20197972455818</v>
      </c>
      <c r="AL16">
        <v>1.2563024226325301</v>
      </c>
      <c r="AM16">
        <v>1.3204336606859</v>
      </c>
      <c r="AN16">
        <v>1.39870920277815</v>
      </c>
      <c r="AO16">
        <v>1.4864165383972301</v>
      </c>
      <c r="AP16">
        <v>1.5870830852802</v>
      </c>
      <c r="AQ16">
        <v>1.7087261128243099</v>
      </c>
      <c r="AR16">
        <v>1.85789680209661</v>
      </c>
      <c r="AS16">
        <v>2.0340057858479401</v>
      </c>
    </row>
    <row r="17" spans="1:45" x14ac:dyDescent="0.2">
      <c r="A17">
        <v>0.79232280659115506</v>
      </c>
      <c r="B17">
        <v>0.83030074876473403</v>
      </c>
      <c r="C17">
        <v>0.87858776290759311</v>
      </c>
      <c r="D17">
        <v>0.93849150424906003</v>
      </c>
      <c r="E17">
        <v>1.00477742647062</v>
      </c>
      <c r="F17">
        <v>1.07455564299117</v>
      </c>
      <c r="G17">
        <v>1.13233936545805</v>
      </c>
      <c r="H17">
        <v>1.1750081942699699</v>
      </c>
      <c r="I17">
        <v>1.18912122307595</v>
      </c>
      <c r="J17">
        <v>1.1860744940307599</v>
      </c>
      <c r="K17">
        <v>1.1650888806559601</v>
      </c>
      <c r="L17">
        <v>1.13763340517538</v>
      </c>
      <c r="M17">
        <v>1.10387625740151</v>
      </c>
      <c r="N17">
        <v>1.06431922177875</v>
      </c>
      <c r="O17">
        <v>1.0249321673432099</v>
      </c>
      <c r="P17">
        <v>0.99072329009528404</v>
      </c>
      <c r="Q17">
        <v>0.95930136999334803</v>
      </c>
      <c r="R17">
        <v>0.93417966910906802</v>
      </c>
      <c r="S17">
        <v>0.91082246609568995</v>
      </c>
      <c r="T17">
        <v>0.89364216093596804</v>
      </c>
      <c r="U17">
        <v>0.88328786567851103</v>
      </c>
      <c r="V17">
        <v>0.87902071088170508</v>
      </c>
      <c r="W17">
        <v>0.87975775667629108</v>
      </c>
      <c r="X17">
        <v>0.88307984747126411</v>
      </c>
      <c r="Y17">
        <v>0.88912045562607001</v>
      </c>
      <c r="Z17">
        <v>0.89759344355529302</v>
      </c>
      <c r="AA17">
        <v>0.90857691785847106</v>
      </c>
      <c r="AB17">
        <v>0.92255071597727412</v>
      </c>
      <c r="AC17">
        <v>0.93899407724291206</v>
      </c>
      <c r="AD17">
        <v>0.95827206810008203</v>
      </c>
      <c r="AE17">
        <v>0.98108901185010911</v>
      </c>
      <c r="AF17">
        <v>1.0054517173230599</v>
      </c>
      <c r="AG17">
        <v>1.0361306353156701</v>
      </c>
      <c r="AH17">
        <v>1.0689898077381099</v>
      </c>
      <c r="AI17">
        <v>1.1071659779018099</v>
      </c>
      <c r="AJ17">
        <v>1.15080515955998</v>
      </c>
      <c r="AK17">
        <v>1.2011669749039999</v>
      </c>
      <c r="AL17">
        <v>1.2554945208309201</v>
      </c>
      <c r="AM17">
        <v>1.3196901164603001</v>
      </c>
      <c r="AN17">
        <v>1.3979912697424499</v>
      </c>
      <c r="AO17">
        <v>1.485704712088</v>
      </c>
      <c r="AP17">
        <v>1.5864221765120199</v>
      </c>
      <c r="AQ17">
        <v>1.7080767215691899</v>
      </c>
      <c r="AR17">
        <v>1.85728576759562</v>
      </c>
      <c r="AS17">
        <v>2.03342363799905</v>
      </c>
    </row>
    <row r="18" spans="1:45" x14ac:dyDescent="0.2">
      <c r="A18">
        <v>0.75592055973457994</v>
      </c>
      <c r="B18">
        <v>0.79230369968742109</v>
      </c>
      <c r="C18">
        <v>0.83917599843858504</v>
      </c>
      <c r="D18">
        <v>0.89767417897410406</v>
      </c>
      <c r="E18">
        <v>0.96299349335706907</v>
      </c>
      <c r="F18">
        <v>1.0323484293409499</v>
      </c>
      <c r="G18">
        <v>1.09261306529573</v>
      </c>
      <c r="H18">
        <v>1.1384816339591299</v>
      </c>
      <c r="I18">
        <v>1.1578253100954401</v>
      </c>
      <c r="J18">
        <v>1.1591599251797999</v>
      </c>
      <c r="K18">
        <v>1.1426580047232699</v>
      </c>
      <c r="L18">
        <v>1.1181761525165199</v>
      </c>
      <c r="M18">
        <v>1.08731296034144</v>
      </c>
      <c r="N18">
        <v>1.0508048498232501</v>
      </c>
      <c r="O18">
        <v>1.01388062538077</v>
      </c>
      <c r="P18">
        <v>0.98155216677192303</v>
      </c>
      <c r="Q18">
        <v>0.95170764250938911</v>
      </c>
      <c r="R18">
        <v>0.92785016548261712</v>
      </c>
      <c r="S18">
        <v>0.9054983969498841</v>
      </c>
      <c r="T18">
        <v>0.88916144337680303</v>
      </c>
      <c r="U18">
        <v>0.87940367181164603</v>
      </c>
      <c r="V18">
        <v>0.87564676558883203</v>
      </c>
      <c r="W18">
        <v>0.87677975901423999</v>
      </c>
      <c r="X18">
        <v>0.88043311815224112</v>
      </c>
      <c r="Y18">
        <v>0.88675418920061511</v>
      </c>
      <c r="Z18">
        <v>0.89543569262503997</v>
      </c>
      <c r="AA18">
        <v>0.90662283288312906</v>
      </c>
      <c r="AB18">
        <v>0.92077614506266203</v>
      </c>
      <c r="AC18">
        <v>0.9374114338745041</v>
      </c>
      <c r="AD18">
        <v>0.95680705133998212</v>
      </c>
      <c r="AE18">
        <v>0.97974050483335506</v>
      </c>
      <c r="AF18">
        <v>1.00422119064311</v>
      </c>
      <c r="AG18">
        <v>1.03499305084114</v>
      </c>
      <c r="AH18">
        <v>1.06792138624982</v>
      </c>
      <c r="AI18">
        <v>1.10617496110758</v>
      </c>
      <c r="AJ18">
        <v>1.14986322867874</v>
      </c>
      <c r="AK18">
        <v>1.2002488530314901</v>
      </c>
      <c r="AL18">
        <v>1.2546589341124501</v>
      </c>
      <c r="AM18">
        <v>1.31886817931768</v>
      </c>
      <c r="AN18">
        <v>1.39721183709962</v>
      </c>
      <c r="AO18">
        <v>1.4850149740153</v>
      </c>
      <c r="AP18">
        <v>1.58572514857851</v>
      </c>
      <c r="AQ18">
        <v>1.7073915849636001</v>
      </c>
      <c r="AR18">
        <v>1.8566017473743801</v>
      </c>
      <c r="AS18">
        <v>2.03275423068804</v>
      </c>
    </row>
    <row r="19" spans="1:45" x14ac:dyDescent="0.2">
      <c r="A19">
        <v>0.72191387617801106</v>
      </c>
      <c r="B19">
        <v>0.75693975511557809</v>
      </c>
      <c r="C19">
        <v>0.80217271097317111</v>
      </c>
      <c r="D19">
        <v>0.85935447170097412</v>
      </c>
      <c r="E19">
        <v>0.92323609785770311</v>
      </c>
      <c r="F19">
        <v>0.99247289685590712</v>
      </c>
      <c r="G19">
        <v>1.05426247265791</v>
      </c>
      <c r="H19">
        <v>1.10299486204977</v>
      </c>
      <c r="I19">
        <v>1.12707784271846</v>
      </c>
      <c r="J19">
        <v>1.1328164225170101</v>
      </c>
      <c r="K19">
        <v>1.1205966843633499</v>
      </c>
      <c r="L19">
        <v>1.0995778345131499</v>
      </c>
      <c r="M19">
        <v>1.0707527686864899</v>
      </c>
      <c r="N19">
        <v>1.0375259413619</v>
      </c>
      <c r="O19">
        <v>1.0030417392172699</v>
      </c>
      <c r="P19">
        <v>0.97254884152225907</v>
      </c>
      <c r="Q19">
        <v>0.94421033583336511</v>
      </c>
      <c r="R19">
        <v>0.92153644329562812</v>
      </c>
      <c r="S19">
        <v>0.90020196135383612</v>
      </c>
      <c r="T19">
        <v>0.8846491645785991</v>
      </c>
      <c r="U19">
        <v>0.87552251854379504</v>
      </c>
      <c r="V19">
        <v>0.87225972624286996</v>
      </c>
      <c r="W19">
        <v>0.87375913052649812</v>
      </c>
      <c r="X19">
        <v>0.87772972054885512</v>
      </c>
      <c r="Y19">
        <v>0.88432414367256207</v>
      </c>
      <c r="Z19">
        <v>0.8932625499461021</v>
      </c>
      <c r="AA19">
        <v>0.90461885985828705</v>
      </c>
      <c r="AB19">
        <v>0.91896108430021406</v>
      </c>
      <c r="AC19">
        <v>0.93575064195566104</v>
      </c>
      <c r="AD19">
        <v>0.95528027800901705</v>
      </c>
      <c r="AE19">
        <v>0.97836414494031998</v>
      </c>
      <c r="AF19">
        <v>1.00290597873066</v>
      </c>
      <c r="AG19">
        <v>1.03378141429104</v>
      </c>
      <c r="AH19">
        <v>1.0667996190803799</v>
      </c>
      <c r="AI19">
        <v>1.1051092655982799</v>
      </c>
      <c r="AJ19">
        <v>1.1488839976649201</v>
      </c>
      <c r="AK19">
        <v>1.19935952070533</v>
      </c>
      <c r="AL19">
        <v>1.2537788991216101</v>
      </c>
      <c r="AM19">
        <v>1.3180207104330601</v>
      </c>
      <c r="AN19">
        <v>1.3964224870111401</v>
      </c>
      <c r="AO19">
        <v>1.4842234391319999</v>
      </c>
      <c r="AP19">
        <v>1.5849737890823201</v>
      </c>
      <c r="AQ19">
        <v>1.7066817435013899</v>
      </c>
      <c r="AR19">
        <v>1.85591245180376</v>
      </c>
      <c r="AS19">
        <v>2.0320328901168798</v>
      </c>
    </row>
    <row r="20" spans="1:45" x14ac:dyDescent="0.2">
      <c r="A20">
        <v>0.68996205428388002</v>
      </c>
      <c r="B20">
        <v>0.72351439605883505</v>
      </c>
      <c r="C20">
        <v>0.76757578045976704</v>
      </c>
      <c r="D20">
        <v>0.82297827605004203</v>
      </c>
      <c r="E20">
        <v>0.8858511266451321</v>
      </c>
      <c r="F20">
        <v>0.95406431716393203</v>
      </c>
      <c r="G20">
        <v>1.0169034333006699</v>
      </c>
      <c r="H20">
        <v>1.06807502094176</v>
      </c>
      <c r="I20">
        <v>1.0968666051731499</v>
      </c>
      <c r="J20">
        <v>1.10660671283323</v>
      </c>
      <c r="K20">
        <v>1.09895606625056</v>
      </c>
      <c r="L20">
        <v>1.08135306868988</v>
      </c>
      <c r="M20">
        <v>1.0554086137783401</v>
      </c>
      <c r="N20">
        <v>1.0240504350483799</v>
      </c>
      <c r="O20">
        <v>0.9923298480932351</v>
      </c>
      <c r="P20">
        <v>0.9636828728444391</v>
      </c>
      <c r="Q20">
        <v>0.93682916112632808</v>
      </c>
      <c r="R20">
        <v>0.91531762247516002</v>
      </c>
      <c r="S20">
        <v>0.89496108817602704</v>
      </c>
      <c r="T20">
        <v>0.88017832219086811</v>
      </c>
      <c r="U20">
        <v>0.87165866478393905</v>
      </c>
      <c r="V20">
        <v>0.86882049722413501</v>
      </c>
      <c r="W20">
        <v>0.87068193466232802</v>
      </c>
      <c r="X20">
        <v>0.87498441286131312</v>
      </c>
      <c r="Y20">
        <v>0.88181153567191906</v>
      </c>
      <c r="Z20">
        <v>0.89099709346755607</v>
      </c>
      <c r="AA20">
        <v>0.90257406022357611</v>
      </c>
      <c r="AB20">
        <v>0.91707982835603807</v>
      </c>
      <c r="AC20">
        <v>0.93403763636817705</v>
      </c>
      <c r="AD20">
        <v>0.95373013376114102</v>
      </c>
      <c r="AE20">
        <v>0.97686869200969706</v>
      </c>
      <c r="AF20">
        <v>1.00154802423464</v>
      </c>
      <c r="AG20">
        <v>1.0325235934926</v>
      </c>
      <c r="AH20">
        <v>1.06562120796311</v>
      </c>
      <c r="AI20">
        <v>1.10400307505122</v>
      </c>
      <c r="AJ20">
        <v>1.14784762688086</v>
      </c>
      <c r="AK20">
        <v>1.1983468349019599</v>
      </c>
      <c r="AL20">
        <v>1.2528592119264399</v>
      </c>
      <c r="AM20">
        <v>1.31715816045109</v>
      </c>
      <c r="AN20">
        <v>1.3955635920721301</v>
      </c>
      <c r="AO20">
        <v>1.48342268736279</v>
      </c>
      <c r="AP20">
        <v>1.5841882166362899</v>
      </c>
      <c r="AQ20">
        <v>1.7059055358923101</v>
      </c>
      <c r="AR20">
        <v>1.8551531641100401</v>
      </c>
      <c r="AS20">
        <v>2.0313109288842401</v>
      </c>
    </row>
    <row r="21" spans="1:45" x14ac:dyDescent="0.2">
      <c r="A21">
        <v>0.6602228905439671</v>
      </c>
      <c r="B21">
        <v>0.69255308886116207</v>
      </c>
      <c r="C21">
        <v>0.7349521553682351</v>
      </c>
      <c r="D21">
        <v>0.78894035986825906</v>
      </c>
      <c r="E21">
        <v>0.85031894081934711</v>
      </c>
      <c r="F21">
        <v>0.91772025488771802</v>
      </c>
      <c r="G21">
        <v>0.9814353518313671</v>
      </c>
      <c r="H21">
        <v>1.0346061918004701</v>
      </c>
      <c r="I21">
        <v>1.06690051685042</v>
      </c>
      <c r="J21">
        <v>1.08104394588726</v>
      </c>
      <c r="K21">
        <v>1.0774996522834099</v>
      </c>
      <c r="L21">
        <v>1.0635032288786299</v>
      </c>
      <c r="M21">
        <v>1.04074596914069</v>
      </c>
      <c r="N21">
        <v>1.0117273498445301</v>
      </c>
      <c r="O21">
        <v>0.98181376394388509</v>
      </c>
      <c r="P21">
        <v>0.95493722183942908</v>
      </c>
      <c r="Q21">
        <v>0.92955002368248607</v>
      </c>
      <c r="R21">
        <v>0.90914545678249603</v>
      </c>
      <c r="S21">
        <v>0.88974903653319504</v>
      </c>
      <c r="T21">
        <v>0.87572829217493209</v>
      </c>
      <c r="U21">
        <v>0.8677569180680591</v>
      </c>
      <c r="V21">
        <v>0.86539690767673405</v>
      </c>
      <c r="W21">
        <v>0.86759165158406903</v>
      </c>
      <c r="X21">
        <v>0.87221409889679502</v>
      </c>
      <c r="Y21">
        <v>0.87931049656619908</v>
      </c>
      <c r="Z21">
        <v>0.88871936121838002</v>
      </c>
      <c r="AA21">
        <v>0.90046951859668412</v>
      </c>
      <c r="AB21">
        <v>0.91516679633116504</v>
      </c>
      <c r="AC21">
        <v>0.93228002028676005</v>
      </c>
      <c r="AD21">
        <v>0.95206934785237307</v>
      </c>
      <c r="AE21">
        <v>0.97538241674653603</v>
      </c>
      <c r="AF21">
        <v>1.0001445947973</v>
      </c>
      <c r="AG21">
        <v>1.0312329675899801</v>
      </c>
      <c r="AH21">
        <v>1.0644046552531601</v>
      </c>
      <c r="AI21">
        <v>1.1028429997181899</v>
      </c>
      <c r="AJ21">
        <v>1.1467760576927799</v>
      </c>
      <c r="AK21">
        <v>1.19733645185284</v>
      </c>
      <c r="AL21">
        <v>1.2518784341270299</v>
      </c>
      <c r="AM21">
        <v>1.3162062252826199</v>
      </c>
      <c r="AN21">
        <v>1.39469959780485</v>
      </c>
      <c r="AO21">
        <v>1.4825606215526901</v>
      </c>
      <c r="AP21">
        <v>1.5833649299474901</v>
      </c>
      <c r="AQ21">
        <v>1.7050920922758799</v>
      </c>
      <c r="AR21">
        <v>1.85438197818461</v>
      </c>
      <c r="AS21">
        <v>2.0305309735904999</v>
      </c>
    </row>
    <row r="22" spans="1:45" x14ac:dyDescent="0.2">
      <c r="A22">
        <v>0.63215920406445902</v>
      </c>
      <c r="B22">
        <v>0.66319194385832103</v>
      </c>
      <c r="C22">
        <v>0.70439104316984802</v>
      </c>
      <c r="D22">
        <v>0.75678920849011211</v>
      </c>
      <c r="E22">
        <v>0.81660908859717907</v>
      </c>
      <c r="F22">
        <v>0.88310320213026305</v>
      </c>
      <c r="G22">
        <v>0.94695524269193609</v>
      </c>
      <c r="H22">
        <v>1.0020577637229899</v>
      </c>
      <c r="I22">
        <v>1.03809532727499</v>
      </c>
      <c r="J22">
        <v>1.0558646478990299</v>
      </c>
      <c r="K22">
        <v>1.0563221502854001</v>
      </c>
      <c r="L22">
        <v>1.0457636405078601</v>
      </c>
      <c r="M22">
        <v>1.02638392958599</v>
      </c>
      <c r="N22">
        <v>0.99979795576495711</v>
      </c>
      <c r="O22">
        <v>0.97119353585049906</v>
      </c>
      <c r="P22">
        <v>0.94629541826712604</v>
      </c>
      <c r="Q22">
        <v>0.92239614691128002</v>
      </c>
      <c r="R22">
        <v>0.90303361192340104</v>
      </c>
      <c r="S22">
        <v>0.88456038707906504</v>
      </c>
      <c r="T22">
        <v>0.87128399265814105</v>
      </c>
      <c r="U22">
        <v>0.8638956021210431</v>
      </c>
      <c r="V22">
        <v>0.86195020704464409</v>
      </c>
      <c r="W22">
        <v>0.8644795522586971</v>
      </c>
      <c r="X22">
        <v>0.86934142171635209</v>
      </c>
      <c r="Y22">
        <v>0.87669963155958108</v>
      </c>
      <c r="Z22">
        <v>0.88633081024749205</v>
      </c>
      <c r="AA22">
        <v>0.89831794184511204</v>
      </c>
      <c r="AB22">
        <v>0.91317127394909303</v>
      </c>
      <c r="AC22">
        <v>0.93043392786239909</v>
      </c>
      <c r="AD22">
        <v>0.95037044966979112</v>
      </c>
      <c r="AE22">
        <v>0.97379179244985603</v>
      </c>
      <c r="AF22">
        <v>0.99867842350466607</v>
      </c>
      <c r="AG22">
        <v>1.0298566048408799</v>
      </c>
      <c r="AH22">
        <v>1.0630970733731</v>
      </c>
      <c r="AI22">
        <v>1.1016668149960001</v>
      </c>
      <c r="AJ22">
        <v>1.14563019263902</v>
      </c>
      <c r="AK22">
        <v>1.19624679439048</v>
      </c>
      <c r="AL22">
        <v>1.25085690089123</v>
      </c>
      <c r="AM22">
        <v>1.3152484917965701</v>
      </c>
      <c r="AN22">
        <v>1.39375193963695</v>
      </c>
      <c r="AO22">
        <v>1.48165665078161</v>
      </c>
      <c r="AP22">
        <v>1.5824769525564699</v>
      </c>
      <c r="AQ22">
        <v>1.7042445308599699</v>
      </c>
      <c r="AR22">
        <v>1.85353278802457</v>
      </c>
      <c r="AS22">
        <v>2.0297210970205999</v>
      </c>
    </row>
    <row r="23" spans="1:45" x14ac:dyDescent="0.2">
      <c r="A23">
        <v>0.60605494632012602</v>
      </c>
      <c r="B23">
        <v>0.63590264138036201</v>
      </c>
      <c r="C23">
        <v>0.67571432672305209</v>
      </c>
      <c r="D23">
        <v>0.72635611435339309</v>
      </c>
      <c r="E23">
        <v>0.78499916307210205</v>
      </c>
      <c r="F23">
        <v>0.85031862736074604</v>
      </c>
      <c r="G23">
        <v>0.91407786371983102</v>
      </c>
      <c r="H23">
        <v>0.97053102501985511</v>
      </c>
      <c r="I23">
        <v>1.0099184907479699</v>
      </c>
      <c r="J23">
        <v>1.0312785327763101</v>
      </c>
      <c r="K23">
        <v>1.0354971286056001</v>
      </c>
      <c r="L23">
        <v>1.0283598860904599</v>
      </c>
      <c r="M23">
        <v>1.0121447168523201</v>
      </c>
      <c r="N23">
        <v>0.98832834809368109</v>
      </c>
      <c r="O23">
        <v>0.96168840834380809</v>
      </c>
      <c r="P23">
        <v>0.93764849258584604</v>
      </c>
      <c r="Q23">
        <v>0.91531961431687303</v>
      </c>
      <c r="R23">
        <v>0.8970006444028561</v>
      </c>
      <c r="S23">
        <v>0.87949497087280204</v>
      </c>
      <c r="T23">
        <v>0.86691678838045305</v>
      </c>
      <c r="U23">
        <v>0.86001058920328</v>
      </c>
      <c r="V23">
        <v>0.85846486206481309</v>
      </c>
      <c r="W23">
        <v>0.86132014493051612</v>
      </c>
      <c r="X23">
        <v>0.86646076592195997</v>
      </c>
      <c r="Y23">
        <v>0.87404607307251203</v>
      </c>
      <c r="Z23">
        <v>0.88391459151366902</v>
      </c>
      <c r="AA23">
        <v>0.89608583510402207</v>
      </c>
      <c r="AB23">
        <v>0.91113297371013802</v>
      </c>
      <c r="AC23">
        <v>0.92856501471486608</v>
      </c>
      <c r="AD23">
        <v>0.94864120437713906</v>
      </c>
      <c r="AE23">
        <v>0.97217990999588111</v>
      </c>
      <c r="AF23">
        <v>0.99720166533969312</v>
      </c>
      <c r="AG23">
        <v>1.0284412968701699</v>
      </c>
      <c r="AH23">
        <v>1.0617806917911301</v>
      </c>
      <c r="AI23">
        <v>1.1003880526737699</v>
      </c>
      <c r="AJ23">
        <v>1.1444384390445099</v>
      </c>
      <c r="AK23">
        <v>1.1951375932142401</v>
      </c>
      <c r="AL23">
        <v>1.24978854670401</v>
      </c>
      <c r="AM23">
        <v>1.3142402890990901</v>
      </c>
      <c r="AN23">
        <v>1.3927834097651601</v>
      </c>
      <c r="AO23">
        <v>1.4806871916250701</v>
      </c>
      <c r="AP23">
        <v>1.5815493749466301</v>
      </c>
      <c r="AQ23">
        <v>1.7033358453216501</v>
      </c>
      <c r="AR23">
        <v>1.85265836924112</v>
      </c>
      <c r="AS23">
        <v>2.02884725177565</v>
      </c>
    </row>
    <row r="24" spans="1:45" x14ac:dyDescent="0.2">
      <c r="A24">
        <v>0.58153340889459004</v>
      </c>
      <c r="B24">
        <v>0.61022025340047803</v>
      </c>
      <c r="C24">
        <v>0.6487126085075321</v>
      </c>
      <c r="D24">
        <v>0.69802270619242501</v>
      </c>
      <c r="E24">
        <v>0.75504541550444104</v>
      </c>
      <c r="F24">
        <v>0.81881378461178</v>
      </c>
      <c r="G24">
        <v>0.88256613369738401</v>
      </c>
      <c r="H24">
        <v>0.94012353121735803</v>
      </c>
      <c r="I24">
        <v>0.9824000053047911</v>
      </c>
      <c r="J24">
        <v>1.0070937477953501</v>
      </c>
      <c r="K24">
        <v>1.0151648299871301</v>
      </c>
      <c r="L24">
        <v>1.01112836489586</v>
      </c>
      <c r="M24">
        <v>0.9979611127691741</v>
      </c>
      <c r="N24">
        <v>0.97680753297212508</v>
      </c>
      <c r="O24">
        <v>0.95245591973764709</v>
      </c>
      <c r="P24">
        <v>0.9297250718063671</v>
      </c>
      <c r="Q24">
        <v>0.90815023885733304</v>
      </c>
      <c r="R24">
        <v>0.89103151112467605</v>
      </c>
      <c r="S24">
        <v>0.8744345608474261</v>
      </c>
      <c r="T24">
        <v>0.86253247312239312</v>
      </c>
      <c r="U24">
        <v>0.85611998762220609</v>
      </c>
      <c r="V24">
        <v>0.85495680165501509</v>
      </c>
      <c r="W24">
        <v>0.85811356640345404</v>
      </c>
      <c r="X24">
        <v>0.86352119654670312</v>
      </c>
      <c r="Y24">
        <v>0.87137529466976005</v>
      </c>
      <c r="Z24">
        <v>0.88142721479429997</v>
      </c>
      <c r="AA24">
        <v>0.89380482075637702</v>
      </c>
      <c r="AB24">
        <v>0.90902184387683105</v>
      </c>
      <c r="AC24">
        <v>0.92660523501837</v>
      </c>
      <c r="AD24">
        <v>0.94682766667779905</v>
      </c>
      <c r="AE24">
        <v>0.97047069158715604</v>
      </c>
      <c r="AF24">
        <v>0.99560702261118306</v>
      </c>
      <c r="AG24">
        <v>1.02697611260099</v>
      </c>
      <c r="AH24">
        <v>1.06041821995203</v>
      </c>
      <c r="AI24">
        <v>1.0991127571144601</v>
      </c>
      <c r="AJ24">
        <v>1.1431946645479201</v>
      </c>
      <c r="AK24">
        <v>1.19397542146888</v>
      </c>
      <c r="AL24">
        <v>1.24868791575606</v>
      </c>
      <c r="AM24">
        <v>1.31316702726088</v>
      </c>
      <c r="AN24">
        <v>1.39174535664163</v>
      </c>
      <c r="AO24">
        <v>1.47974762426866</v>
      </c>
      <c r="AP24">
        <v>1.58061049335616</v>
      </c>
      <c r="AQ24">
        <v>1.7024272127185101</v>
      </c>
      <c r="AR24">
        <v>1.85172570012033</v>
      </c>
      <c r="AS24">
        <v>2.0279528748943001</v>
      </c>
    </row>
    <row r="25" spans="1:45" x14ac:dyDescent="0.2">
      <c r="A25">
        <v>0.5587034223531</v>
      </c>
      <c r="B25">
        <v>0.58614264927597304</v>
      </c>
      <c r="C25">
        <v>0.623647080463968</v>
      </c>
      <c r="D25">
        <v>0.67109443265803403</v>
      </c>
      <c r="E25">
        <v>0.72678769293467804</v>
      </c>
      <c r="F25">
        <v>0.78925577200077801</v>
      </c>
      <c r="G25">
        <v>0.85273029908556708</v>
      </c>
      <c r="H25">
        <v>0.91088078665333405</v>
      </c>
      <c r="I25">
        <v>0.9557400158883731</v>
      </c>
      <c r="J25">
        <v>0.98353781587763911</v>
      </c>
      <c r="K25">
        <v>0.99507005519613112</v>
      </c>
      <c r="L25">
        <v>0.99412543767989503</v>
      </c>
      <c r="M25">
        <v>0.98387730881301605</v>
      </c>
      <c r="N25">
        <v>0.96538945316825997</v>
      </c>
      <c r="O25">
        <v>0.94310734153013998</v>
      </c>
      <c r="P25">
        <v>0.92179296697509805</v>
      </c>
      <c r="Q25">
        <v>0.9012326467343611</v>
      </c>
      <c r="R25">
        <v>0.88515826007566512</v>
      </c>
      <c r="S25">
        <v>0.86940135744694802</v>
      </c>
      <c r="T25">
        <v>0.85818753171117002</v>
      </c>
      <c r="U25">
        <v>0.85220858716296</v>
      </c>
      <c r="V25">
        <v>0.85143356805844805</v>
      </c>
      <c r="W25">
        <v>0.85486420815766906</v>
      </c>
      <c r="X25">
        <v>0.86052440310026612</v>
      </c>
      <c r="Y25">
        <v>0.8686300010829151</v>
      </c>
      <c r="Z25">
        <v>0.87889910412047212</v>
      </c>
      <c r="AA25">
        <v>0.8914526789598981</v>
      </c>
      <c r="AB25">
        <v>0.90687404025735507</v>
      </c>
      <c r="AC25">
        <v>0.92458067279285905</v>
      </c>
      <c r="AD25">
        <v>0.94495741465349503</v>
      </c>
      <c r="AE25">
        <v>0.96874936576292403</v>
      </c>
      <c r="AF25">
        <v>0.9939780756646851</v>
      </c>
      <c r="AG25">
        <v>1.0254371531854001</v>
      </c>
      <c r="AH25">
        <v>1.0589585627861799</v>
      </c>
      <c r="AI25">
        <v>1.09773664338971</v>
      </c>
      <c r="AJ25">
        <v>1.1419063630522399</v>
      </c>
      <c r="AK25">
        <v>1.19274401084528</v>
      </c>
      <c r="AL25">
        <v>1.2475039829991801</v>
      </c>
      <c r="AM25">
        <v>1.3120615662500801</v>
      </c>
      <c r="AN25">
        <v>1.3906708819240701</v>
      </c>
      <c r="AO25">
        <v>1.47870390069336</v>
      </c>
      <c r="AP25">
        <v>1.5796213056055501</v>
      </c>
      <c r="AQ25">
        <v>1.7014452476680999</v>
      </c>
      <c r="AR25">
        <v>1.8507695667714801</v>
      </c>
      <c r="AS25">
        <v>2.0269873662784099</v>
      </c>
    </row>
    <row r="26" spans="1:45" x14ac:dyDescent="0.2">
      <c r="A26">
        <v>0.53714243374439208</v>
      </c>
      <c r="B26">
        <v>0.56353256588533107</v>
      </c>
      <c r="C26">
        <v>0.59977676768519905</v>
      </c>
      <c r="D26">
        <v>0.64596443724112806</v>
      </c>
      <c r="E26">
        <v>0.69987764398054308</v>
      </c>
      <c r="F26">
        <v>0.7612901946638031</v>
      </c>
      <c r="G26">
        <v>0.82397447592602202</v>
      </c>
      <c r="H26">
        <v>0.88323828034493512</v>
      </c>
      <c r="I26">
        <v>0.92994228740611307</v>
      </c>
      <c r="J26">
        <v>0.96054836123989107</v>
      </c>
      <c r="K26">
        <v>0.97547728031692904</v>
      </c>
      <c r="L26">
        <v>0.97761446781478112</v>
      </c>
      <c r="M26">
        <v>0.97004264901372406</v>
      </c>
      <c r="N26">
        <v>0.95420733358840104</v>
      </c>
      <c r="O26">
        <v>0.93392460266459998</v>
      </c>
      <c r="P26">
        <v>0.91426187806795811</v>
      </c>
      <c r="Q26">
        <v>0.89490505102997608</v>
      </c>
      <c r="R26">
        <v>0.87893826327446212</v>
      </c>
      <c r="S26">
        <v>0.86446703967556604</v>
      </c>
      <c r="T26">
        <v>0.85383753202127211</v>
      </c>
      <c r="U26">
        <v>0.84833955664356608</v>
      </c>
      <c r="V26">
        <v>0.84788930190910605</v>
      </c>
      <c r="W26">
        <v>0.85158067241163704</v>
      </c>
      <c r="X26">
        <v>0.85748155209816401</v>
      </c>
      <c r="Y26">
        <v>0.86580670461038001</v>
      </c>
      <c r="Z26">
        <v>0.8763032091153371</v>
      </c>
      <c r="AA26">
        <v>0.8890510070438411</v>
      </c>
      <c r="AB26">
        <v>0.90460994307836995</v>
      </c>
      <c r="AC26">
        <v>0.92252188839872107</v>
      </c>
      <c r="AD26">
        <v>0.94300998695967309</v>
      </c>
      <c r="AE26">
        <v>0.96695604193906504</v>
      </c>
      <c r="AF26">
        <v>0.9922867006879611</v>
      </c>
      <c r="AG26">
        <v>1.0238495515486501</v>
      </c>
      <c r="AH26">
        <v>1.05746974761399</v>
      </c>
      <c r="AI26">
        <v>1.09632933951392</v>
      </c>
      <c r="AJ26">
        <v>1.1405883025731001</v>
      </c>
      <c r="AK26">
        <v>1.1914710347491799</v>
      </c>
      <c r="AL26">
        <v>1.24630270777963</v>
      </c>
      <c r="AM26">
        <v>1.3108984212671899</v>
      </c>
      <c r="AN26">
        <v>1.3895632141827399</v>
      </c>
      <c r="AO26">
        <v>1.47760431112954</v>
      </c>
      <c r="AP26">
        <v>1.5785624762922601</v>
      </c>
      <c r="AQ26">
        <v>1.7004222177000901</v>
      </c>
      <c r="AR26">
        <v>1.84976902490424</v>
      </c>
      <c r="AS26">
        <v>2.0260046323377399</v>
      </c>
    </row>
    <row r="27" spans="1:45" x14ac:dyDescent="0.2">
      <c r="A27">
        <v>0.51685775189048</v>
      </c>
      <c r="B27">
        <v>0.54247684443524802</v>
      </c>
      <c r="C27">
        <v>0.577383775592203</v>
      </c>
      <c r="D27">
        <v>0.622099096808993</v>
      </c>
      <c r="E27">
        <v>0.67478603721957109</v>
      </c>
      <c r="F27">
        <v>0.73459306903985511</v>
      </c>
      <c r="G27">
        <v>0.7965499322372811</v>
      </c>
      <c r="H27">
        <v>0.85619611998634504</v>
      </c>
      <c r="I27">
        <v>0.90465390812234803</v>
      </c>
      <c r="J27">
        <v>0.93822808958474202</v>
      </c>
      <c r="K27">
        <v>0.95600405885887507</v>
      </c>
      <c r="L27">
        <v>0.96102047581224204</v>
      </c>
      <c r="M27">
        <v>0.95636750733178111</v>
      </c>
      <c r="N27">
        <v>0.94306716724423612</v>
      </c>
      <c r="O27">
        <v>0.92491032992554512</v>
      </c>
      <c r="P27">
        <v>0.90665387272092812</v>
      </c>
      <c r="Q27">
        <v>0.88877095574724607</v>
      </c>
      <c r="R27">
        <v>0.87362603686224105</v>
      </c>
      <c r="S27">
        <v>0.85929373025702904</v>
      </c>
      <c r="T27">
        <v>0.84951959569303304</v>
      </c>
      <c r="U27">
        <v>0.84443610109782108</v>
      </c>
      <c r="V27">
        <v>0.84430606980734002</v>
      </c>
      <c r="W27">
        <v>0.84825296761450808</v>
      </c>
      <c r="X27">
        <v>0.85439926656455001</v>
      </c>
      <c r="Y27">
        <v>0.86294572270607106</v>
      </c>
      <c r="Z27">
        <v>0.87366466637692508</v>
      </c>
      <c r="AA27">
        <v>0.88659774268904112</v>
      </c>
      <c r="AB27">
        <v>0.90236387442145904</v>
      </c>
      <c r="AC27">
        <v>0.92036808026331507</v>
      </c>
      <c r="AD27">
        <v>0.94103836929400908</v>
      </c>
      <c r="AE27">
        <v>0.96508624674603205</v>
      </c>
      <c r="AF27">
        <v>0.99054171745753805</v>
      </c>
      <c r="AG27">
        <v>1.0222100245266701</v>
      </c>
      <c r="AH27">
        <v>1.0559351732495901</v>
      </c>
      <c r="AI27">
        <v>1.09488220335427</v>
      </c>
      <c r="AJ27">
        <v>1.1392149260693001</v>
      </c>
      <c r="AK27">
        <v>1.19016327148743</v>
      </c>
      <c r="AL27">
        <v>1.24505397734912</v>
      </c>
      <c r="AM27">
        <v>1.3096792704350599</v>
      </c>
      <c r="AN27">
        <v>1.38840636769138</v>
      </c>
      <c r="AO27">
        <v>1.47649377067962</v>
      </c>
      <c r="AP27">
        <v>1.57743167700231</v>
      </c>
      <c r="AQ27">
        <v>1.6993615080698401</v>
      </c>
      <c r="AR27">
        <v>1.8487045768461101</v>
      </c>
      <c r="AS27">
        <v>2.0249591798741302</v>
      </c>
    </row>
    <row r="28" spans="1:45" x14ac:dyDescent="0.2">
      <c r="A28">
        <v>0.49784518699457303</v>
      </c>
      <c r="B28">
        <v>0.52260013263034599</v>
      </c>
      <c r="C28">
        <v>0.556235739325453</v>
      </c>
      <c r="D28">
        <v>0.59985221480262907</v>
      </c>
      <c r="E28">
        <v>0.65089433023301602</v>
      </c>
      <c r="F28">
        <v>0.70938167287462306</v>
      </c>
      <c r="G28">
        <v>0.77060793068468503</v>
      </c>
      <c r="H28">
        <v>0.83043387668610102</v>
      </c>
      <c r="I28">
        <v>0.8804629046690271</v>
      </c>
      <c r="J28">
        <v>0.91630573451492103</v>
      </c>
      <c r="K28">
        <v>0.93704131168707605</v>
      </c>
      <c r="L28">
        <v>0.94484048396464104</v>
      </c>
      <c r="M28">
        <v>0.94295972097014902</v>
      </c>
      <c r="N28">
        <v>0.93193076114372209</v>
      </c>
      <c r="O28">
        <v>0.91570325425965704</v>
      </c>
      <c r="P28">
        <v>0.89913783050962104</v>
      </c>
      <c r="Q28">
        <v>0.88230068780637505</v>
      </c>
      <c r="R28">
        <v>0.86821653738944604</v>
      </c>
      <c r="S28">
        <v>0.85480731940895704</v>
      </c>
      <c r="T28">
        <v>0.84508515744471202</v>
      </c>
      <c r="U28">
        <v>0.84055587746394511</v>
      </c>
      <c r="V28">
        <v>0.84070904801926205</v>
      </c>
      <c r="W28">
        <v>0.84488756755304506</v>
      </c>
      <c r="X28">
        <v>0.85129263071726502</v>
      </c>
      <c r="Y28">
        <v>0.86007412722375709</v>
      </c>
      <c r="Z28">
        <v>0.87096554795649106</v>
      </c>
      <c r="AA28">
        <v>0.88408410545838712</v>
      </c>
      <c r="AB28">
        <v>0.8999973714976941</v>
      </c>
      <c r="AC28">
        <v>0.91820756011674709</v>
      </c>
      <c r="AD28">
        <v>0.93896526537340907</v>
      </c>
      <c r="AE28">
        <v>0.96316000653318912</v>
      </c>
      <c r="AF28">
        <v>0.98875078006377703</v>
      </c>
      <c r="AG28">
        <v>1.02052284938583</v>
      </c>
      <c r="AH28">
        <v>1.0543158086831299</v>
      </c>
      <c r="AI28">
        <v>1.09336319711052</v>
      </c>
      <c r="AJ28">
        <v>1.1377585319810901</v>
      </c>
      <c r="AK28">
        <v>1.18876153290729</v>
      </c>
      <c r="AL28">
        <v>1.2437464557222999</v>
      </c>
      <c r="AM28">
        <v>1.30843114496714</v>
      </c>
      <c r="AN28">
        <v>1.3871994959056699</v>
      </c>
      <c r="AO28">
        <v>1.47533278589808</v>
      </c>
      <c r="AP28">
        <v>1.5763431082412001</v>
      </c>
      <c r="AQ28">
        <v>1.6982500282451101</v>
      </c>
      <c r="AR28">
        <v>1.84762487042395</v>
      </c>
      <c r="AS28">
        <v>2.0238778448901602</v>
      </c>
    </row>
    <row r="29" spans="1:45" x14ac:dyDescent="0.2">
      <c r="A29">
        <v>0.48015199649183304</v>
      </c>
      <c r="B29">
        <v>0.50372451337296709</v>
      </c>
      <c r="C29">
        <v>0.53651313414441504</v>
      </c>
      <c r="D29">
        <v>0.57866130774025604</v>
      </c>
      <c r="E29">
        <v>0.62839627544935106</v>
      </c>
      <c r="F29">
        <v>0.68566855418056405</v>
      </c>
      <c r="G29">
        <v>0.74571269436403209</v>
      </c>
      <c r="H29">
        <v>0.80558748751461207</v>
      </c>
      <c r="I29">
        <v>0.85671777590847209</v>
      </c>
      <c r="J29">
        <v>0.89529494186827407</v>
      </c>
      <c r="K29">
        <v>0.91863600243418109</v>
      </c>
      <c r="L29">
        <v>0.92915615134132001</v>
      </c>
      <c r="M29">
        <v>0.92949084624318912</v>
      </c>
      <c r="N29">
        <v>0.92107509619944905</v>
      </c>
      <c r="O29">
        <v>0.90691241963678204</v>
      </c>
      <c r="P29">
        <v>0.89157378441415602</v>
      </c>
      <c r="Q29">
        <v>0.87613138708379612</v>
      </c>
      <c r="R29">
        <v>0.86288055076387604</v>
      </c>
      <c r="S29">
        <v>0.8502160283998581</v>
      </c>
      <c r="T29">
        <v>0.84083846827684605</v>
      </c>
      <c r="U29">
        <v>0.83666639858704706</v>
      </c>
      <c r="V29">
        <v>0.83708384408106506</v>
      </c>
      <c r="W29">
        <v>0.84149478176106207</v>
      </c>
      <c r="X29">
        <v>0.84812588980092707</v>
      </c>
      <c r="Y29">
        <v>0.85710599872150106</v>
      </c>
      <c r="Z29">
        <v>0.86821119384275702</v>
      </c>
      <c r="AA29">
        <v>0.88150752386466902</v>
      </c>
      <c r="AB29">
        <v>0.89760064166597109</v>
      </c>
      <c r="AC29">
        <v>0.91596356076763996</v>
      </c>
      <c r="AD29">
        <v>0.93687679237418509</v>
      </c>
      <c r="AE29">
        <v>0.96119342495996407</v>
      </c>
      <c r="AF29">
        <v>0.98687987931969912</v>
      </c>
      <c r="AG29">
        <v>1.0187633353444401</v>
      </c>
      <c r="AH29">
        <v>1.0526811987798199</v>
      </c>
      <c r="AI29">
        <v>1.0918054721939601</v>
      </c>
      <c r="AJ29">
        <v>1.13630465768695</v>
      </c>
      <c r="AK29">
        <v>1.18738684014033</v>
      </c>
      <c r="AL29">
        <v>1.2423704280097101</v>
      </c>
      <c r="AM29">
        <v>1.30713156326226</v>
      </c>
      <c r="AN29">
        <v>1.3859232287008401</v>
      </c>
      <c r="AO29">
        <v>1.47408931340521</v>
      </c>
      <c r="AP29">
        <v>1.5751759104162799</v>
      </c>
      <c r="AQ29">
        <v>1.6970837756800798</v>
      </c>
      <c r="AR29">
        <v>1.8465102432273701</v>
      </c>
      <c r="AS29">
        <v>2.0227637370574398</v>
      </c>
    </row>
    <row r="30" spans="1:45" x14ac:dyDescent="0.2">
      <c r="A30">
        <v>0.46321163565425705</v>
      </c>
      <c r="B30">
        <v>0.48619254780203902</v>
      </c>
      <c r="C30">
        <v>0.517792757031585</v>
      </c>
      <c r="D30">
        <v>0.55880169527249202</v>
      </c>
      <c r="E30">
        <v>0.60724495322161409</v>
      </c>
      <c r="F30">
        <v>0.66307755566277904</v>
      </c>
      <c r="G30">
        <v>0.722184258577655</v>
      </c>
      <c r="H30">
        <v>0.78196530924905505</v>
      </c>
      <c r="I30">
        <v>0.83393837004916604</v>
      </c>
      <c r="J30">
        <v>0.87455759668535005</v>
      </c>
      <c r="K30">
        <v>0.90033046663412508</v>
      </c>
      <c r="L30">
        <v>0.91337311957592604</v>
      </c>
      <c r="M30">
        <v>0.91643695746962306</v>
      </c>
      <c r="N30">
        <v>0.91007298137053805</v>
      </c>
      <c r="O30">
        <v>0.89784678527952611</v>
      </c>
      <c r="P30">
        <v>0.88411918854188609</v>
      </c>
      <c r="Q30">
        <v>0.86983569691422902</v>
      </c>
      <c r="R30">
        <v>0.85767061723824711</v>
      </c>
      <c r="S30">
        <v>0.84577587344468808</v>
      </c>
      <c r="T30">
        <v>0.83674393847822703</v>
      </c>
      <c r="U30">
        <v>0.83260184714297703</v>
      </c>
      <c r="V30">
        <v>0.83344555184822111</v>
      </c>
      <c r="W30">
        <v>0.83807992240399809</v>
      </c>
      <c r="X30">
        <v>0.84491636028110906</v>
      </c>
      <c r="Y30">
        <v>0.85412154113917904</v>
      </c>
      <c r="Z30">
        <v>0.86540719242218611</v>
      </c>
      <c r="AA30">
        <v>0.87890261972671102</v>
      </c>
      <c r="AB30">
        <v>0.89514518729103409</v>
      </c>
      <c r="AC30">
        <v>0.91365404713884502</v>
      </c>
      <c r="AD30">
        <v>0.93470945831419605</v>
      </c>
      <c r="AE30">
        <v>0.95916276855886407</v>
      </c>
      <c r="AF30">
        <v>0.98497103618985904</v>
      </c>
      <c r="AG30">
        <v>1.01694579236787</v>
      </c>
      <c r="AH30">
        <v>1.05096128620356</v>
      </c>
      <c r="AI30">
        <v>1.09018735690868</v>
      </c>
      <c r="AJ30">
        <v>1.1347609855537901</v>
      </c>
      <c r="AK30">
        <v>1.18592908283356</v>
      </c>
      <c r="AL30">
        <v>1.2409690031593299</v>
      </c>
      <c r="AM30">
        <v>1.305789971182</v>
      </c>
      <c r="AN30">
        <v>1.3846294159363099</v>
      </c>
      <c r="AO30">
        <v>1.47285063621134</v>
      </c>
      <c r="AP30">
        <v>1.5739321165470201</v>
      </c>
      <c r="AQ30">
        <v>1.69590808932149</v>
      </c>
      <c r="AR30">
        <v>1.84533023433522</v>
      </c>
      <c r="AS30">
        <v>2.0215804713452101</v>
      </c>
    </row>
    <row r="31" spans="1:45" x14ac:dyDescent="0.2">
      <c r="A31">
        <v>0.44755781082818802</v>
      </c>
      <c r="B31">
        <v>0.46955492852427805</v>
      </c>
      <c r="C31">
        <v>0.50040263498833903</v>
      </c>
      <c r="D31">
        <v>0.54003194491957607</v>
      </c>
      <c r="E31">
        <v>0.58710810788360002</v>
      </c>
      <c r="F31">
        <v>0.64156315530522101</v>
      </c>
      <c r="G31">
        <v>0.69975271474969902</v>
      </c>
      <c r="H31">
        <v>0.75917815787528709</v>
      </c>
      <c r="I31">
        <v>0.8120696003580461</v>
      </c>
      <c r="J31">
        <v>0.85453561790612809</v>
      </c>
      <c r="K31">
        <v>0.88258492828431812</v>
      </c>
      <c r="L31">
        <v>0.89832544857585206</v>
      </c>
      <c r="M31">
        <v>0.90325702515720108</v>
      </c>
      <c r="N31">
        <v>0.89947291247698802</v>
      </c>
      <c r="O31">
        <v>0.88914191262186604</v>
      </c>
      <c r="P31">
        <v>0.87667602483914109</v>
      </c>
      <c r="Q31">
        <v>0.86353447156305907</v>
      </c>
      <c r="R31">
        <v>0.85214388964781906</v>
      </c>
      <c r="S31">
        <v>0.84112275650055601</v>
      </c>
      <c r="T31">
        <v>0.83278690517132803</v>
      </c>
      <c r="U31">
        <v>0.82901221689289606</v>
      </c>
      <c r="V31">
        <v>0.82962330061788003</v>
      </c>
      <c r="W31">
        <v>0.83460581598520511</v>
      </c>
      <c r="X31">
        <v>0.84167298911075905</v>
      </c>
      <c r="Y31">
        <v>0.85108335940974711</v>
      </c>
      <c r="Z31">
        <v>0.86257516571321502</v>
      </c>
      <c r="AA31">
        <v>0.87624403981442311</v>
      </c>
      <c r="AB31">
        <v>0.8926505516431481</v>
      </c>
      <c r="AC31">
        <v>0.91129781818895506</v>
      </c>
      <c r="AD31">
        <v>0.93251122929171704</v>
      </c>
      <c r="AE31">
        <v>0.9570785085884711</v>
      </c>
      <c r="AF31">
        <v>0.98300102952446811</v>
      </c>
      <c r="AG31">
        <v>1.0150967127637101</v>
      </c>
      <c r="AH31">
        <v>1.0492126280498899</v>
      </c>
      <c r="AI31">
        <v>1.0885124556750501</v>
      </c>
      <c r="AJ31">
        <v>1.1331528206853101</v>
      </c>
      <c r="AK31">
        <v>1.18438245554919</v>
      </c>
      <c r="AL31">
        <v>1.2395440659083501</v>
      </c>
      <c r="AM31">
        <v>1.3043769361883</v>
      </c>
      <c r="AN31">
        <v>1.3833067254470799</v>
      </c>
      <c r="AO31">
        <v>1.4715720128807401</v>
      </c>
      <c r="AP31">
        <v>1.5726865278604198</v>
      </c>
      <c r="AQ31">
        <v>1.6946459427091098</v>
      </c>
      <c r="AR31">
        <v>1.84408981907209</v>
      </c>
      <c r="AS31">
        <v>2.02038297265339</v>
      </c>
    </row>
    <row r="32" spans="1:45" x14ac:dyDescent="0.2">
      <c r="A32">
        <v>0.43253629801326104</v>
      </c>
      <c r="B32">
        <v>0.45383571685443802</v>
      </c>
      <c r="C32">
        <v>0.48371760825733101</v>
      </c>
      <c r="D32">
        <v>0.52241425651455908</v>
      </c>
      <c r="E32">
        <v>0.56820361510241502</v>
      </c>
      <c r="F32">
        <v>0.621214280355459</v>
      </c>
      <c r="G32">
        <v>0.67849414161224908</v>
      </c>
      <c r="H32">
        <v>0.73743494960153111</v>
      </c>
      <c r="I32">
        <v>0.79074693199513102</v>
      </c>
      <c r="J32">
        <v>0.83510152930298998</v>
      </c>
      <c r="K32">
        <v>0.8653690831341051</v>
      </c>
      <c r="L32">
        <v>0.88314408234488206</v>
      </c>
      <c r="M32">
        <v>0.89051629020667111</v>
      </c>
      <c r="N32">
        <v>0.88866492882674908</v>
      </c>
      <c r="O32">
        <v>0.88024383905381209</v>
      </c>
      <c r="P32">
        <v>0.86921776389121208</v>
      </c>
      <c r="Q32">
        <v>0.85750212874739806</v>
      </c>
      <c r="R32">
        <v>0.84672861440118907</v>
      </c>
      <c r="S32">
        <v>0.83653348045348608</v>
      </c>
      <c r="T32">
        <v>0.82879491432942709</v>
      </c>
      <c r="U32">
        <v>0.82551115905719907</v>
      </c>
      <c r="V32">
        <v>0.82645354288584005</v>
      </c>
      <c r="W32">
        <v>0.83097307569558809</v>
      </c>
      <c r="X32">
        <v>0.83839655575107608</v>
      </c>
      <c r="Y32">
        <v>0.84802776096580301</v>
      </c>
      <c r="Z32">
        <v>0.85969399824069603</v>
      </c>
      <c r="AA32">
        <v>0.87353095256401603</v>
      </c>
      <c r="AB32">
        <v>0.89009930262882908</v>
      </c>
      <c r="AC32">
        <v>0.90890221104291202</v>
      </c>
      <c r="AD32">
        <v>0.93026002430590704</v>
      </c>
      <c r="AE32">
        <v>0.95496393582312611</v>
      </c>
      <c r="AF32">
        <v>0.9810015143289591</v>
      </c>
      <c r="AG32">
        <v>1.0131971694628801</v>
      </c>
      <c r="AH32">
        <v>1.0474088242658299</v>
      </c>
      <c r="AI32">
        <v>1.08680393881521</v>
      </c>
      <c r="AJ32">
        <v>1.13150632246605</v>
      </c>
      <c r="AK32">
        <v>1.1828224017346101</v>
      </c>
      <c r="AL32">
        <v>1.2380348125732401</v>
      </c>
      <c r="AM32">
        <v>1.3029370824790201</v>
      </c>
      <c r="AN32">
        <v>1.3819036700921199</v>
      </c>
      <c r="AO32">
        <v>1.4702036903631199</v>
      </c>
      <c r="AP32">
        <v>1.5713398594485599</v>
      </c>
      <c r="AQ32">
        <v>1.6933756801389102</v>
      </c>
      <c r="AR32">
        <v>1.8428457608731899</v>
      </c>
      <c r="AS32">
        <v>2.0190817020716101</v>
      </c>
    </row>
    <row r="33" spans="1:45" x14ac:dyDescent="0.2">
      <c r="A33">
        <v>0.41859870661352205</v>
      </c>
      <c r="B33">
        <v>0.43918654457913203</v>
      </c>
      <c r="C33">
        <v>0.46810724525925401</v>
      </c>
      <c r="D33">
        <v>0.50561353941073106</v>
      </c>
      <c r="E33">
        <v>0.55014826311695209</v>
      </c>
      <c r="F33">
        <v>0.60205467759504105</v>
      </c>
      <c r="G33">
        <v>0.65818444496837203</v>
      </c>
      <c r="H33">
        <v>0.71661459894908996</v>
      </c>
      <c r="I33">
        <v>0.77040491110630405</v>
      </c>
      <c r="J33">
        <v>0.81595843355359809</v>
      </c>
      <c r="K33">
        <v>0.84812800671785105</v>
      </c>
      <c r="L33">
        <v>0.86839302229016302</v>
      </c>
      <c r="M33">
        <v>0.87788217575940608</v>
      </c>
      <c r="N33">
        <v>0.87842125162334206</v>
      </c>
      <c r="O33">
        <v>0.87167137735077205</v>
      </c>
      <c r="P33">
        <v>0.86206902798808305</v>
      </c>
      <c r="Q33">
        <v>0.85109240096806305</v>
      </c>
      <c r="R33">
        <v>0.84153504121175104</v>
      </c>
      <c r="S33">
        <v>0.83203047164377408</v>
      </c>
      <c r="T33">
        <v>0.82481162560285404</v>
      </c>
      <c r="U33">
        <v>0.82182019317528909</v>
      </c>
      <c r="V33">
        <v>0.82273545813938409</v>
      </c>
      <c r="W33">
        <v>0.82780129266283509</v>
      </c>
      <c r="X33">
        <v>0.83507512462901712</v>
      </c>
      <c r="Y33">
        <v>0.84490440388337407</v>
      </c>
      <c r="Z33">
        <v>0.85677820254475412</v>
      </c>
      <c r="AA33">
        <v>0.87077510225301102</v>
      </c>
      <c r="AB33">
        <v>0.88752225593413503</v>
      </c>
      <c r="AC33">
        <v>0.90648394758610107</v>
      </c>
      <c r="AD33">
        <v>0.92795477637823209</v>
      </c>
      <c r="AE33">
        <v>0.95279622060186109</v>
      </c>
      <c r="AF33">
        <v>0.97894032056681912</v>
      </c>
      <c r="AG33">
        <v>1.01124086764417</v>
      </c>
      <c r="AH33">
        <v>1.04555474436858</v>
      </c>
      <c r="AI33">
        <v>1.0850424382844199</v>
      </c>
      <c r="AJ33">
        <v>1.1298384185355199</v>
      </c>
      <c r="AK33">
        <v>1.1811980084134099</v>
      </c>
      <c r="AL33">
        <v>1.2364606955608801</v>
      </c>
      <c r="AM33">
        <v>1.3014582363348199</v>
      </c>
      <c r="AN33">
        <v>1.3804687729445899</v>
      </c>
      <c r="AO33">
        <v>1.46882702421098</v>
      </c>
      <c r="AP33">
        <v>1.56996804132519</v>
      </c>
      <c r="AQ33">
        <v>1.69201647819921</v>
      </c>
      <c r="AR33">
        <v>1.8415188515007102</v>
      </c>
      <c r="AS33">
        <v>2.0178187073413101</v>
      </c>
    </row>
    <row r="34" spans="1:45" x14ac:dyDescent="0.2">
      <c r="A34">
        <v>0.40532772449705801</v>
      </c>
      <c r="B34">
        <v>0.42523331916265805</v>
      </c>
      <c r="C34">
        <v>0.45331344361220999</v>
      </c>
      <c r="D34">
        <v>0.48983313655471106</v>
      </c>
      <c r="E34">
        <v>0.53304571154861402</v>
      </c>
      <c r="F34">
        <v>0.58367537579694706</v>
      </c>
      <c r="G34">
        <v>0.63883560024510599</v>
      </c>
      <c r="H34">
        <v>0.696704559923501</v>
      </c>
      <c r="I34">
        <v>0.75069372606511808</v>
      </c>
      <c r="J34">
        <v>0.79737597361836909</v>
      </c>
      <c r="K34">
        <v>0.83162682965860801</v>
      </c>
      <c r="L34">
        <v>0.85402452579409605</v>
      </c>
      <c r="M34">
        <v>0.86526678064198204</v>
      </c>
      <c r="N34">
        <v>0.86782855384719104</v>
      </c>
      <c r="O34">
        <v>0.86299787322737409</v>
      </c>
      <c r="P34">
        <v>0.85457431137212303</v>
      </c>
      <c r="Q34">
        <v>0.84498674868970003</v>
      </c>
      <c r="R34">
        <v>0.83597917699026703</v>
      </c>
      <c r="S34">
        <v>0.82754087602060911</v>
      </c>
      <c r="T34">
        <v>0.82086066177082506</v>
      </c>
      <c r="U34">
        <v>0.81801904185458996</v>
      </c>
      <c r="V34">
        <v>0.81918005552796003</v>
      </c>
      <c r="W34">
        <v>0.82411244952597107</v>
      </c>
      <c r="X34">
        <v>0.83188760280598906</v>
      </c>
      <c r="Y34">
        <v>0.84176773664929205</v>
      </c>
      <c r="Z34">
        <v>0.85381851835303901</v>
      </c>
      <c r="AA34">
        <v>0.86799056070694702</v>
      </c>
      <c r="AB34">
        <v>0.88488303083132103</v>
      </c>
      <c r="AC34">
        <v>0.90396385656011302</v>
      </c>
      <c r="AD34">
        <v>0.92560282565793306</v>
      </c>
      <c r="AE34">
        <v>0.95055668772178303</v>
      </c>
      <c r="AF34">
        <v>0.97683334082372708</v>
      </c>
      <c r="AG34">
        <v>1.00922783964285</v>
      </c>
      <c r="AH34">
        <v>1.0436399155999201</v>
      </c>
      <c r="AI34">
        <v>1.0831929532226201</v>
      </c>
      <c r="AJ34">
        <v>1.12810248747843</v>
      </c>
      <c r="AK34">
        <v>1.17953872046953</v>
      </c>
      <c r="AL34">
        <v>1.2348745578584399</v>
      </c>
      <c r="AM34">
        <v>1.29990542337141</v>
      </c>
      <c r="AN34">
        <v>1.3789503952292601</v>
      </c>
      <c r="AO34">
        <v>1.4673586014936499</v>
      </c>
      <c r="AP34">
        <v>1.5685637026502599</v>
      </c>
      <c r="AQ34">
        <v>1.69065299949241</v>
      </c>
      <c r="AR34">
        <v>1.84017318006758</v>
      </c>
      <c r="AS34">
        <v>2.01644996165974</v>
      </c>
    </row>
    <row r="35" spans="1:45" x14ac:dyDescent="0.2">
      <c r="A35">
        <v>0.39283746330820402</v>
      </c>
      <c r="B35">
        <v>0.41213962670420001</v>
      </c>
      <c r="C35">
        <v>0.43941232436215205</v>
      </c>
      <c r="D35">
        <v>0.47471041360584704</v>
      </c>
      <c r="E35">
        <v>0.51702052352523908</v>
      </c>
      <c r="F35">
        <v>0.56631315074740507</v>
      </c>
      <c r="G35">
        <v>0.62037176593686405</v>
      </c>
      <c r="H35">
        <v>0.67757512642868301</v>
      </c>
      <c r="I35">
        <v>0.73178310915455203</v>
      </c>
      <c r="J35">
        <v>0.77954184598708209</v>
      </c>
      <c r="K35">
        <v>0.8156104105478551</v>
      </c>
      <c r="L35">
        <v>0.83983266730635409</v>
      </c>
      <c r="M35">
        <v>0.85299625473403506</v>
      </c>
      <c r="N35">
        <v>0.85747512673040105</v>
      </c>
      <c r="O35">
        <v>0.85439989217591905</v>
      </c>
      <c r="P35">
        <v>0.8473583904661991</v>
      </c>
      <c r="Q35">
        <v>0.83900782692916998</v>
      </c>
      <c r="R35">
        <v>0.83056953330824201</v>
      </c>
      <c r="S35">
        <v>0.82280160518398104</v>
      </c>
      <c r="T35">
        <v>0.81666143901081001</v>
      </c>
      <c r="U35">
        <v>0.81418243959305103</v>
      </c>
      <c r="V35">
        <v>0.81566413979099606</v>
      </c>
      <c r="W35">
        <v>0.82086035773436605</v>
      </c>
      <c r="X35">
        <v>0.82829455378253303</v>
      </c>
      <c r="Y35">
        <v>0.83868418088697105</v>
      </c>
      <c r="Z35">
        <v>0.85083557067108806</v>
      </c>
      <c r="AA35">
        <v>0.86518773888088307</v>
      </c>
      <c r="AB35">
        <v>0.88222516025977504</v>
      </c>
      <c r="AC35">
        <v>0.90146721849033407</v>
      </c>
      <c r="AD35">
        <v>0.92320507466131707</v>
      </c>
      <c r="AE35">
        <v>0.94827500355942995</v>
      </c>
      <c r="AF35">
        <v>0.9746911604402051</v>
      </c>
      <c r="AG35">
        <v>1.00719907016218</v>
      </c>
      <c r="AH35">
        <v>1.04168867678023</v>
      </c>
      <c r="AI35">
        <v>1.08134328403271</v>
      </c>
      <c r="AJ35">
        <v>1.1263126113341599</v>
      </c>
      <c r="AK35">
        <v>1.17782917753474</v>
      </c>
      <c r="AL35">
        <v>1.2332214968772499</v>
      </c>
      <c r="AM35">
        <v>1.2983114494932699</v>
      </c>
      <c r="AN35">
        <v>1.37742778850544</v>
      </c>
      <c r="AO35">
        <v>1.4658754230936801</v>
      </c>
      <c r="AP35">
        <v>1.56710510198692</v>
      </c>
      <c r="AQ35">
        <v>1.6892237983429301</v>
      </c>
      <c r="AR35">
        <v>1.8387590226767201</v>
      </c>
      <c r="AS35">
        <v>2.0150330738088398</v>
      </c>
    </row>
    <row r="36" spans="1:45" x14ac:dyDescent="0.2">
      <c r="A36">
        <v>0.38105507263174998</v>
      </c>
      <c r="B36">
        <v>0.39957955207916801</v>
      </c>
      <c r="C36">
        <v>0.42605239050938404</v>
      </c>
      <c r="D36">
        <v>0.46053566383120997</v>
      </c>
      <c r="E36">
        <v>0.50181996837325005</v>
      </c>
      <c r="F36">
        <v>0.54996405903431</v>
      </c>
      <c r="G36">
        <v>0.60298145150378302</v>
      </c>
      <c r="H36">
        <v>0.65921825432887704</v>
      </c>
      <c r="I36">
        <v>0.71365511417921401</v>
      </c>
      <c r="J36">
        <v>0.76213730321701301</v>
      </c>
      <c r="K36">
        <v>0.79981412212580705</v>
      </c>
      <c r="L36">
        <v>0.82579804791510902</v>
      </c>
      <c r="M36">
        <v>0.84115554916646107</v>
      </c>
      <c r="N36">
        <v>0.84739598854505804</v>
      </c>
      <c r="O36">
        <v>0.84601332536584106</v>
      </c>
      <c r="P36">
        <v>0.84041938121911908</v>
      </c>
      <c r="Q36">
        <v>0.83274644114331509</v>
      </c>
      <c r="R36">
        <v>0.82532411656589</v>
      </c>
      <c r="S36">
        <v>0.81818418032589002</v>
      </c>
      <c r="T36">
        <v>0.81247275391769702</v>
      </c>
      <c r="U36">
        <v>0.81034928037446108</v>
      </c>
      <c r="V36">
        <v>0.8121179616925821</v>
      </c>
      <c r="W36">
        <v>0.81757782003713209</v>
      </c>
      <c r="X36">
        <v>0.82562184755859402</v>
      </c>
      <c r="Y36">
        <v>0.83513245935350611</v>
      </c>
      <c r="Z36">
        <v>0.84792833512264809</v>
      </c>
      <c r="AA36">
        <v>0.86224197186724905</v>
      </c>
      <c r="AB36">
        <v>0.87950315436766002</v>
      </c>
      <c r="AC36">
        <v>0.89890317754582305</v>
      </c>
      <c r="AD36">
        <v>0.92076920553362207</v>
      </c>
      <c r="AE36">
        <v>0.94598538176683511</v>
      </c>
      <c r="AF36">
        <v>0.97245733631268805</v>
      </c>
      <c r="AG36">
        <v>1.0051014281691899</v>
      </c>
      <c r="AH36">
        <v>1.03968714927187</v>
      </c>
      <c r="AI36">
        <v>1.07943601166188</v>
      </c>
      <c r="AJ36">
        <v>1.1244849213688699</v>
      </c>
      <c r="AK36">
        <v>1.1760893682920299</v>
      </c>
      <c r="AL36">
        <v>1.2315255280529001</v>
      </c>
      <c r="AM36">
        <v>1.2966905870052399</v>
      </c>
      <c r="AN36">
        <v>1.3758369054608</v>
      </c>
      <c r="AO36">
        <v>1.46432347439139</v>
      </c>
      <c r="AP36">
        <v>1.56560314687479</v>
      </c>
      <c r="AQ36">
        <v>1.68773881285276</v>
      </c>
      <c r="AR36">
        <v>1.83732290024774</v>
      </c>
      <c r="AS36">
        <v>2.0136196691399699</v>
      </c>
    </row>
    <row r="37" spans="1:45" x14ac:dyDescent="0.2">
      <c r="A37">
        <v>0.36981884485329802</v>
      </c>
      <c r="B37">
        <v>0.38800043568456105</v>
      </c>
      <c r="C37">
        <v>0.41362790158922602</v>
      </c>
      <c r="D37">
        <v>0.44709684072310002</v>
      </c>
      <c r="E37">
        <v>0.48730633102687104</v>
      </c>
      <c r="F37">
        <v>0.53433975666366507</v>
      </c>
      <c r="G37">
        <v>0.58624455622553506</v>
      </c>
      <c r="H37">
        <v>0.641664788262168</v>
      </c>
      <c r="I37">
        <v>0.69598606902327809</v>
      </c>
      <c r="J37">
        <v>0.74526082526337101</v>
      </c>
      <c r="K37">
        <v>0.78448818363020811</v>
      </c>
      <c r="L37">
        <v>0.81205335056818706</v>
      </c>
      <c r="M37">
        <v>0.82931109210926202</v>
      </c>
      <c r="N37">
        <v>0.83747587946802804</v>
      </c>
      <c r="O37">
        <v>0.83786802857525611</v>
      </c>
      <c r="P37">
        <v>0.83323420191186703</v>
      </c>
      <c r="Q37">
        <v>0.82665667039610302</v>
      </c>
      <c r="R37">
        <v>0.82014101454987609</v>
      </c>
      <c r="S37">
        <v>0.81365232822503408</v>
      </c>
      <c r="T37">
        <v>0.80834258263517911</v>
      </c>
      <c r="U37">
        <v>0.80654830852579606</v>
      </c>
      <c r="V37">
        <v>0.80854267424931503</v>
      </c>
      <c r="W37">
        <v>0.81417304125523904</v>
      </c>
      <c r="X37">
        <v>0.82237495698239105</v>
      </c>
      <c r="Y37">
        <v>0.83252909075902803</v>
      </c>
      <c r="Z37">
        <v>0.84459485413251911</v>
      </c>
      <c r="AA37">
        <v>0.85938184935926509</v>
      </c>
      <c r="AB37">
        <v>0.87678483089438708</v>
      </c>
      <c r="AC37">
        <v>0.89629633711720502</v>
      </c>
      <c r="AD37">
        <v>0.9183066552847261</v>
      </c>
      <c r="AE37">
        <v>0.94359885372888708</v>
      </c>
      <c r="AF37">
        <v>0.97022473254491304</v>
      </c>
      <c r="AG37">
        <v>1.0029550543929</v>
      </c>
      <c r="AH37">
        <v>1.0376395300932399</v>
      </c>
      <c r="AI37">
        <v>1.07748265964501</v>
      </c>
      <c r="AJ37">
        <v>1.12262636492262</v>
      </c>
      <c r="AK37">
        <v>1.17426667224985</v>
      </c>
      <c r="AL37">
        <v>1.2297878698737401</v>
      </c>
      <c r="AM37">
        <v>1.29502126299225</v>
      </c>
      <c r="AN37">
        <v>1.3742014952746899</v>
      </c>
      <c r="AO37">
        <v>1.46274627398566</v>
      </c>
      <c r="AP37">
        <v>1.5640267582344101</v>
      </c>
      <c r="AQ37">
        <v>1.6861976487425601</v>
      </c>
      <c r="AR37">
        <v>1.8357644681199701</v>
      </c>
      <c r="AS37">
        <v>2.0120880027361001</v>
      </c>
    </row>
    <row r="38" spans="1:45" x14ac:dyDescent="0.2">
      <c r="A38">
        <v>0.35923899325457104</v>
      </c>
      <c r="B38">
        <v>0.37669053485736503</v>
      </c>
      <c r="C38">
        <v>0.40178658188210103</v>
      </c>
      <c r="D38">
        <v>0.43449612374236601</v>
      </c>
      <c r="E38">
        <v>0.47361164028041103</v>
      </c>
      <c r="F38">
        <v>0.51935588479500105</v>
      </c>
      <c r="G38">
        <v>0.57045242067039004</v>
      </c>
      <c r="H38">
        <v>0.62489066725243403</v>
      </c>
      <c r="I38">
        <v>0.6791954395861981</v>
      </c>
      <c r="J38">
        <v>0.72879894695442704</v>
      </c>
      <c r="K38">
        <v>0.76951382207634111</v>
      </c>
      <c r="L38">
        <v>0.79857975494576905</v>
      </c>
      <c r="M38">
        <v>0.81750239583558104</v>
      </c>
      <c r="N38">
        <v>0.82759393964302996</v>
      </c>
      <c r="O38">
        <v>0.82947250386086502</v>
      </c>
      <c r="P38">
        <v>0.82610959479289603</v>
      </c>
      <c r="Q38">
        <v>0.82068556480120802</v>
      </c>
      <c r="R38">
        <v>0.8147130670842021</v>
      </c>
      <c r="S38">
        <v>0.80916115138910505</v>
      </c>
      <c r="T38">
        <v>0.80428727618375706</v>
      </c>
      <c r="U38">
        <v>0.80272919706993107</v>
      </c>
      <c r="V38">
        <v>0.80493762490628606</v>
      </c>
      <c r="W38">
        <v>0.81066334069534707</v>
      </c>
      <c r="X38">
        <v>0.81902631624085309</v>
      </c>
      <c r="Y38">
        <v>0.82932497492899604</v>
      </c>
      <c r="Z38">
        <v>0.84183880738860806</v>
      </c>
      <c r="AA38">
        <v>0.85631117155406411</v>
      </c>
      <c r="AB38">
        <v>0.87398996902810411</v>
      </c>
      <c r="AC38">
        <v>0.8936579726687941</v>
      </c>
      <c r="AD38">
        <v>0.91577796951178103</v>
      </c>
      <c r="AE38">
        <v>0.94122093157586106</v>
      </c>
      <c r="AF38">
        <v>0.96794796543242811</v>
      </c>
      <c r="AG38">
        <v>1.00077189409238</v>
      </c>
      <c r="AH38">
        <v>1.0355587635546699</v>
      </c>
      <c r="AI38">
        <v>1.0754951843451499</v>
      </c>
      <c r="AJ38">
        <v>1.12068191493335</v>
      </c>
      <c r="AK38">
        <v>1.17242861564905</v>
      </c>
      <c r="AL38">
        <v>1.2280287371887899</v>
      </c>
      <c r="AM38">
        <v>1.29328107530294</v>
      </c>
      <c r="AN38">
        <v>1.3725411228828901</v>
      </c>
      <c r="AO38">
        <v>1.46111921433338</v>
      </c>
      <c r="AP38">
        <v>1.56244997987837</v>
      </c>
      <c r="AQ38">
        <v>1.68464247589261</v>
      </c>
      <c r="AR38">
        <v>1.8342463062910102</v>
      </c>
      <c r="AS38">
        <v>2.0105711430583302</v>
      </c>
    </row>
    <row r="39" spans="1:45" x14ac:dyDescent="0.2">
      <c r="A39">
        <v>0.34924395336688902</v>
      </c>
      <c r="B39">
        <v>0.36611986326609902</v>
      </c>
      <c r="C39">
        <v>0.39053210530071902</v>
      </c>
      <c r="D39">
        <v>0.42228298165188705</v>
      </c>
      <c r="E39">
        <v>0.46047199610744</v>
      </c>
      <c r="F39">
        <v>0.50527364275875908</v>
      </c>
      <c r="G39">
        <v>0.55513757363940508</v>
      </c>
      <c r="H39">
        <v>0.608797507248936</v>
      </c>
      <c r="I39">
        <v>0.66294761280188996</v>
      </c>
      <c r="J39">
        <v>0.71300978630010403</v>
      </c>
      <c r="K39">
        <v>0.75479922512010511</v>
      </c>
      <c r="L39">
        <v>0.7854782739563021</v>
      </c>
      <c r="M39">
        <v>0.8059984375316821</v>
      </c>
      <c r="N39">
        <v>0.81764098265938612</v>
      </c>
      <c r="O39">
        <v>0.82117097483939105</v>
      </c>
      <c r="P39">
        <v>0.81912676915248206</v>
      </c>
      <c r="Q39">
        <v>0.8148030943294311</v>
      </c>
      <c r="R39">
        <v>0.80940198564810206</v>
      </c>
      <c r="S39">
        <v>0.80464494193013703</v>
      </c>
      <c r="T39">
        <v>0.80024392872720207</v>
      </c>
      <c r="U39">
        <v>0.79893266506838301</v>
      </c>
      <c r="V39">
        <v>0.80133283489167906</v>
      </c>
      <c r="W39">
        <v>0.80709409139121702</v>
      </c>
      <c r="X39">
        <v>0.81563262039208406</v>
      </c>
      <c r="Y39">
        <v>0.82615884148738206</v>
      </c>
      <c r="Z39">
        <v>0.83875160508575997</v>
      </c>
      <c r="AA39">
        <v>0.85365644053433509</v>
      </c>
      <c r="AB39">
        <v>0.87102220348349002</v>
      </c>
      <c r="AC39">
        <v>0.89092626620527604</v>
      </c>
      <c r="AD39">
        <v>0.91322618105267406</v>
      </c>
      <c r="AE39">
        <v>0.9387835262795281</v>
      </c>
      <c r="AF39">
        <v>0.96562657992717604</v>
      </c>
      <c r="AG39">
        <v>0.99855870909777311</v>
      </c>
      <c r="AH39">
        <v>1.0334177565590099</v>
      </c>
      <c r="AI39">
        <v>1.0734412354974701</v>
      </c>
      <c r="AJ39">
        <v>1.11870389273739</v>
      </c>
      <c r="AK39">
        <v>1.17053740460296</v>
      </c>
      <c r="AL39">
        <v>1.22618494836255</v>
      </c>
      <c r="AM39">
        <v>1.2914917770594601</v>
      </c>
      <c r="AN39">
        <v>1.37081241527838</v>
      </c>
      <c r="AO39">
        <v>1.45940743393428</v>
      </c>
      <c r="AP39">
        <v>1.5608202466198</v>
      </c>
      <c r="AQ39">
        <v>1.68301264620761</v>
      </c>
      <c r="AR39">
        <v>1.83262114581237</v>
      </c>
      <c r="AS39">
        <v>2.0089494208925598</v>
      </c>
    </row>
    <row r="40" spans="1:45" x14ac:dyDescent="0.2">
      <c r="A40">
        <v>0.33963488702379502</v>
      </c>
      <c r="B40">
        <v>0.35616104983211999</v>
      </c>
      <c r="C40">
        <v>0.37978256445206304</v>
      </c>
      <c r="D40">
        <v>0.41088438858216103</v>
      </c>
      <c r="E40">
        <v>0.44808637160481002</v>
      </c>
      <c r="F40">
        <v>0.49177528528308806</v>
      </c>
      <c r="G40">
        <v>0.54069373340239302</v>
      </c>
      <c r="H40">
        <v>0.59365703629122002</v>
      </c>
      <c r="I40">
        <v>0.64745839530250304</v>
      </c>
      <c r="J40">
        <v>0.69758693870353505</v>
      </c>
      <c r="K40">
        <v>0.74050766273860902</v>
      </c>
      <c r="L40">
        <v>0.77253303902673209</v>
      </c>
      <c r="M40">
        <v>0.79472340820274201</v>
      </c>
      <c r="N40">
        <v>0.8078460283559441</v>
      </c>
      <c r="O40">
        <v>0.81288244435346402</v>
      </c>
      <c r="P40">
        <v>0.81222676655192005</v>
      </c>
      <c r="Q40">
        <v>0.80895904388950202</v>
      </c>
      <c r="R40">
        <v>0.80422675445050407</v>
      </c>
      <c r="S40">
        <v>0.80002086689799201</v>
      </c>
      <c r="T40">
        <v>0.7962513711219481</v>
      </c>
      <c r="U40">
        <v>0.79518327679639911</v>
      </c>
      <c r="V40">
        <v>0.79761171432577205</v>
      </c>
      <c r="W40">
        <v>0.80346537845973909</v>
      </c>
      <c r="X40">
        <v>0.81220365934627403</v>
      </c>
      <c r="Y40">
        <v>0.82297243460973202</v>
      </c>
      <c r="Z40">
        <v>0.83600493944805909</v>
      </c>
      <c r="AA40">
        <v>0.85072171945571806</v>
      </c>
      <c r="AB40">
        <v>0.86844433564622103</v>
      </c>
      <c r="AC40">
        <v>0.88819959875128307</v>
      </c>
      <c r="AD40">
        <v>0.91061446273583813</v>
      </c>
      <c r="AE40">
        <v>0.93631535986725412</v>
      </c>
      <c r="AF40">
        <v>0.96325690687142507</v>
      </c>
      <c r="AG40">
        <v>0.99628370806767508</v>
      </c>
      <c r="AH40">
        <v>1.03126117793644</v>
      </c>
      <c r="AI40">
        <v>1.0713333018329101</v>
      </c>
      <c r="AJ40">
        <v>1.11669828902681</v>
      </c>
      <c r="AK40">
        <v>1.16860570804294</v>
      </c>
      <c r="AL40">
        <v>1.2243122303101499</v>
      </c>
      <c r="AM40">
        <v>1.2897093929518499</v>
      </c>
      <c r="AN40">
        <v>1.3690534075357199</v>
      </c>
      <c r="AO40">
        <v>1.45769899669923</v>
      </c>
      <c r="AP40">
        <v>1.5591347899824299</v>
      </c>
      <c r="AQ40">
        <v>1.6813510508232099</v>
      </c>
      <c r="AR40">
        <v>1.83097937899332</v>
      </c>
      <c r="AS40">
        <v>2.0073387182609901</v>
      </c>
    </row>
    <row r="41" spans="1:45" x14ac:dyDescent="0.2">
      <c r="A41">
        <v>0.33052514547442802</v>
      </c>
      <c r="B41">
        <v>0.34663676924873305</v>
      </c>
      <c r="C41">
        <v>0.36968850426312205</v>
      </c>
      <c r="D41">
        <v>0.39991492485083602</v>
      </c>
      <c r="E41">
        <v>0.43627886292962903</v>
      </c>
      <c r="F41">
        <v>0.47896926761266906</v>
      </c>
      <c r="G41">
        <v>0.52695553207670809</v>
      </c>
      <c r="H41">
        <v>0.57902334694199409</v>
      </c>
      <c r="I41">
        <v>0.63251101386174002</v>
      </c>
      <c r="J41">
        <v>0.68268656523292504</v>
      </c>
      <c r="K41">
        <v>0.7263737382223211</v>
      </c>
      <c r="L41">
        <v>0.75990182113753801</v>
      </c>
      <c r="M41">
        <v>0.78358152907388501</v>
      </c>
      <c r="N41">
        <v>0.79820996303056602</v>
      </c>
      <c r="O41">
        <v>0.80476084839487705</v>
      </c>
      <c r="P41">
        <v>0.80542744107176711</v>
      </c>
      <c r="Q41">
        <v>0.80314321153467705</v>
      </c>
      <c r="R41">
        <v>0.79905670537789908</v>
      </c>
      <c r="S41">
        <v>0.79544391823985905</v>
      </c>
      <c r="T41">
        <v>0.79217529441702306</v>
      </c>
      <c r="U41">
        <v>0.7913908724499551</v>
      </c>
      <c r="V41">
        <v>0.79383004494115805</v>
      </c>
      <c r="W41">
        <v>0.79979203076344807</v>
      </c>
      <c r="X41">
        <v>0.80872213606966203</v>
      </c>
      <c r="Y41">
        <v>0.81977767383891609</v>
      </c>
      <c r="Z41">
        <v>0.83321966907482603</v>
      </c>
      <c r="AA41">
        <v>0.84826655854156208</v>
      </c>
      <c r="AB41">
        <v>0.86563763724967002</v>
      </c>
      <c r="AC41">
        <v>0.88568349274002911</v>
      </c>
      <c r="AD41">
        <v>0.90802923261140212</v>
      </c>
      <c r="AE41">
        <v>0.93381096460216995</v>
      </c>
      <c r="AF41">
        <v>0.96085482085060103</v>
      </c>
      <c r="AG41">
        <v>0.99397322696672208</v>
      </c>
      <c r="AH41">
        <v>1.0290301936189199</v>
      </c>
      <c r="AI41">
        <v>1.06921241465158</v>
      </c>
      <c r="AJ41">
        <v>1.11468853873229</v>
      </c>
      <c r="AK41">
        <v>1.16662551533753</v>
      </c>
      <c r="AL41">
        <v>1.2223930112766099</v>
      </c>
      <c r="AM41">
        <v>1.28782662347364</v>
      </c>
      <c r="AN41">
        <v>1.36723347472843</v>
      </c>
      <c r="AO41">
        <v>1.4559078780855201</v>
      </c>
      <c r="AP41">
        <v>1.5573794370569201</v>
      </c>
      <c r="AQ41">
        <v>1.67961523048475</v>
      </c>
      <c r="AR41">
        <v>1.82925060432897</v>
      </c>
      <c r="AS41">
        <v>2.0056137320455401</v>
      </c>
    </row>
    <row r="42" spans="1:45" x14ac:dyDescent="0.2">
      <c r="A42">
        <v>0.32202971431977001</v>
      </c>
      <c r="B42">
        <v>0.33756251845502505</v>
      </c>
      <c r="C42">
        <v>0.36007109181617802</v>
      </c>
      <c r="D42">
        <v>0.389558256792566</v>
      </c>
      <c r="E42">
        <v>0.42493642958778</v>
      </c>
      <c r="F42">
        <v>0.46690496397554304</v>
      </c>
      <c r="G42">
        <v>0.51374119611406899</v>
      </c>
      <c r="H42">
        <v>0.56475059089999202</v>
      </c>
      <c r="I42">
        <v>0.61774859125370407</v>
      </c>
      <c r="J42">
        <v>0.6684783004607141</v>
      </c>
      <c r="K42">
        <v>0.71261337029942307</v>
      </c>
      <c r="L42">
        <v>0.74754618043214605</v>
      </c>
      <c r="M42">
        <v>0.77272724178529606</v>
      </c>
      <c r="N42">
        <v>0.78868401219469808</v>
      </c>
      <c r="O42">
        <v>0.79673320699728511</v>
      </c>
      <c r="P42">
        <v>0.79864593329722511</v>
      </c>
      <c r="Q42">
        <v>0.79726744785542103</v>
      </c>
      <c r="R42">
        <v>0.79397836346701112</v>
      </c>
      <c r="S42">
        <v>0.79090434673357402</v>
      </c>
      <c r="T42">
        <v>0.78810695271534703</v>
      </c>
      <c r="U42">
        <v>0.7875204924168131</v>
      </c>
      <c r="V42">
        <v>0.79007900688925203</v>
      </c>
      <c r="W42">
        <v>0.79613855824568602</v>
      </c>
      <c r="X42">
        <v>0.80520190521123602</v>
      </c>
      <c r="Y42">
        <v>0.81648875976342605</v>
      </c>
      <c r="Z42">
        <v>0.82995764973663111</v>
      </c>
      <c r="AA42">
        <v>0.84510884637671702</v>
      </c>
      <c r="AB42">
        <v>0.86300631716614906</v>
      </c>
      <c r="AC42">
        <v>0.88277171384925512</v>
      </c>
      <c r="AD42">
        <v>0.9056911080284441</v>
      </c>
      <c r="AE42">
        <v>0.93131257125276612</v>
      </c>
      <c r="AF42">
        <v>0.95837036421975408</v>
      </c>
      <c r="AG42">
        <v>0.9916295091012941</v>
      </c>
      <c r="AH42">
        <v>1.0267595047873399</v>
      </c>
      <c r="AI42">
        <v>1.06704568924501</v>
      </c>
      <c r="AJ42">
        <v>1.11255804169621</v>
      </c>
      <c r="AK42">
        <v>1.16458054225941</v>
      </c>
      <c r="AL42">
        <v>1.22042027424124</v>
      </c>
      <c r="AM42">
        <v>1.2859307356713399</v>
      </c>
      <c r="AN42">
        <v>1.3653741278759</v>
      </c>
      <c r="AO42">
        <v>1.45410149033783</v>
      </c>
      <c r="AP42">
        <v>1.5555864221648901</v>
      </c>
      <c r="AQ42">
        <v>1.6778699562224499</v>
      </c>
      <c r="AR42">
        <v>1.827508572228</v>
      </c>
      <c r="AS42">
        <v>2.0038708245507002</v>
      </c>
    </row>
    <row r="43" spans="1:45" x14ac:dyDescent="0.2">
      <c r="A43">
        <v>0.31385544021562201</v>
      </c>
      <c r="B43">
        <v>0.32898605382614804</v>
      </c>
      <c r="C43">
        <v>0.35084891104174304</v>
      </c>
      <c r="D43">
        <v>0.37970619024650304</v>
      </c>
      <c r="E43">
        <v>0.41429091676764401</v>
      </c>
      <c r="F43">
        <v>0.45496986479160406</v>
      </c>
      <c r="G43">
        <v>0.50105523453769507</v>
      </c>
      <c r="H43">
        <v>0.55143511245249399</v>
      </c>
      <c r="I43">
        <v>0.60357057323051999</v>
      </c>
      <c r="J43">
        <v>0.65437773267883304</v>
      </c>
      <c r="K43">
        <v>0.69935214759533804</v>
      </c>
      <c r="L43">
        <v>0.73555669205966201</v>
      </c>
      <c r="M43">
        <v>0.76210404404918508</v>
      </c>
      <c r="N43">
        <v>0.77934157036973306</v>
      </c>
      <c r="O43">
        <v>0.78877187274964811</v>
      </c>
      <c r="P43">
        <v>0.79190184639328109</v>
      </c>
      <c r="Q43">
        <v>0.79151368505622111</v>
      </c>
      <c r="R43">
        <v>0.78893304847635903</v>
      </c>
      <c r="S43">
        <v>0.78641236659200997</v>
      </c>
      <c r="T43">
        <v>0.78409995808475208</v>
      </c>
      <c r="U43">
        <v>0.78369013419815103</v>
      </c>
      <c r="V43">
        <v>0.78636534865455709</v>
      </c>
      <c r="W43">
        <v>0.79248371509894211</v>
      </c>
      <c r="X43">
        <v>0.80164988825672401</v>
      </c>
      <c r="Y43">
        <v>0.81317179909602311</v>
      </c>
      <c r="Z43">
        <v>0.82663522196106709</v>
      </c>
      <c r="AA43">
        <v>0.84192315135465412</v>
      </c>
      <c r="AB43">
        <v>0.85998050731173903</v>
      </c>
      <c r="AC43">
        <v>0.88016543699645999</v>
      </c>
      <c r="AD43">
        <v>0.90231812772550102</v>
      </c>
      <c r="AE43">
        <v>0.92878458920221207</v>
      </c>
      <c r="AF43">
        <v>0.9558637408074061</v>
      </c>
      <c r="AG43">
        <v>0.98926678348114705</v>
      </c>
      <c r="AH43">
        <v>1.02449324730677</v>
      </c>
      <c r="AI43">
        <v>1.0648459562580099</v>
      </c>
      <c r="AJ43">
        <v>1.1104262923455699</v>
      </c>
      <c r="AK43">
        <v>1.1625003808541801</v>
      </c>
      <c r="AL43">
        <v>1.21842746103368</v>
      </c>
      <c r="AM43">
        <v>1.28398060868147</v>
      </c>
      <c r="AN43">
        <v>1.3634414178504299</v>
      </c>
      <c r="AO43">
        <v>1.45224060688274</v>
      </c>
      <c r="AP43">
        <v>1.55376034465154</v>
      </c>
      <c r="AQ43">
        <v>1.6760590825308999</v>
      </c>
      <c r="AR43">
        <v>1.82569670012387</v>
      </c>
      <c r="AS43">
        <v>2.0020622093037899</v>
      </c>
    </row>
    <row r="44" spans="1:45" x14ac:dyDescent="0.2">
      <c r="A44">
        <v>0.30611961257502501</v>
      </c>
      <c r="B44">
        <v>0.32086821996414705</v>
      </c>
      <c r="C44">
        <v>0.34214647866775605</v>
      </c>
      <c r="D44">
        <v>0.37021014967655202</v>
      </c>
      <c r="E44">
        <v>0.40411229176463503</v>
      </c>
      <c r="F44">
        <v>0.44412271253320801</v>
      </c>
      <c r="G44">
        <v>0.48924388888332204</v>
      </c>
      <c r="H44">
        <v>0.53862914236271708</v>
      </c>
      <c r="I44">
        <v>0.59028354756822909</v>
      </c>
      <c r="J44">
        <v>0.640729433929072</v>
      </c>
      <c r="K44">
        <v>0.68661988632502702</v>
      </c>
      <c r="L44">
        <v>0.72387032925705608</v>
      </c>
      <c r="M44">
        <v>0.75137105146530303</v>
      </c>
      <c r="N44">
        <v>0.77013478381925604</v>
      </c>
      <c r="O44">
        <v>0.78096886479833305</v>
      </c>
      <c r="P44">
        <v>0.78522550521254708</v>
      </c>
      <c r="Q44">
        <v>0.78574242654630111</v>
      </c>
      <c r="R44">
        <v>0.78393650929723102</v>
      </c>
      <c r="S44">
        <v>0.78192986818064003</v>
      </c>
      <c r="T44">
        <v>0.78011769552857602</v>
      </c>
      <c r="U44">
        <v>0.77991595361594201</v>
      </c>
      <c r="V44">
        <v>0.78268276527270209</v>
      </c>
      <c r="W44">
        <v>0.78881300396838805</v>
      </c>
      <c r="X44">
        <v>0.79807313782507605</v>
      </c>
      <c r="Y44">
        <v>0.80983791153268303</v>
      </c>
      <c r="Z44">
        <v>0.82325514889609308</v>
      </c>
      <c r="AA44">
        <v>0.83876787928340601</v>
      </c>
      <c r="AB44">
        <v>0.85707696609165107</v>
      </c>
      <c r="AC44">
        <v>0.87729850493671302</v>
      </c>
      <c r="AD44">
        <v>0.90003167983153409</v>
      </c>
      <c r="AE44">
        <v>0.92583557111004611</v>
      </c>
      <c r="AF44">
        <v>0.95332376076973102</v>
      </c>
      <c r="AG44">
        <v>0.98673637648883505</v>
      </c>
      <c r="AH44">
        <v>1.02213134632494</v>
      </c>
      <c r="AI44">
        <v>1.0626063208975201</v>
      </c>
      <c r="AJ44">
        <v>1.10825416272999</v>
      </c>
      <c r="AK44">
        <v>1.1603987809609699</v>
      </c>
      <c r="AL44">
        <v>1.2163726568261799</v>
      </c>
      <c r="AM44">
        <v>1.28196294409914</v>
      </c>
      <c r="AN44">
        <v>1.36151123032431</v>
      </c>
      <c r="AO44">
        <v>1.45033012662609</v>
      </c>
      <c r="AP44">
        <v>1.5518469353058</v>
      </c>
      <c r="AQ44">
        <v>1.67403329976257</v>
      </c>
      <c r="AR44">
        <v>1.8238581346946798</v>
      </c>
      <c r="AS44">
        <v>2.0002157455156002</v>
      </c>
    </row>
    <row r="45" spans="1:45" x14ac:dyDescent="0.2">
      <c r="A45">
        <v>0.29871321307896803</v>
      </c>
      <c r="B45">
        <v>0.31296954328488802</v>
      </c>
      <c r="C45">
        <v>0.33378366747509502</v>
      </c>
      <c r="D45">
        <v>0.36135006364364103</v>
      </c>
      <c r="E45">
        <v>0.39437485492455304</v>
      </c>
      <c r="F45">
        <v>0.43327319492153504</v>
      </c>
      <c r="G45">
        <v>0.47750104886503902</v>
      </c>
      <c r="H45">
        <v>0.526012112352642</v>
      </c>
      <c r="I45">
        <v>0.577388125043932</v>
      </c>
      <c r="J45">
        <v>0.62770295563272105</v>
      </c>
      <c r="K45">
        <v>0.67421019150162997</v>
      </c>
      <c r="L45">
        <v>0.71186351303959705</v>
      </c>
      <c r="M45">
        <v>0.74070302376299801</v>
      </c>
      <c r="N45">
        <v>0.76071696702011704</v>
      </c>
      <c r="O45">
        <v>0.7732960330163211</v>
      </c>
      <c r="P45">
        <v>0.77857809067586203</v>
      </c>
      <c r="Q45">
        <v>0.77997657705258905</v>
      </c>
      <c r="R45">
        <v>0.77892647072688403</v>
      </c>
      <c r="S45">
        <v>0.77751713567633707</v>
      </c>
      <c r="T45">
        <v>0.77618850031960407</v>
      </c>
      <c r="U45">
        <v>0.77619819661456202</v>
      </c>
      <c r="V45">
        <v>0.77905049300379703</v>
      </c>
      <c r="W45">
        <v>0.78516532733554711</v>
      </c>
      <c r="X45">
        <v>0.79447099603736304</v>
      </c>
      <c r="Y45">
        <v>0.80649831584631004</v>
      </c>
      <c r="Z45">
        <v>0.81984824712977811</v>
      </c>
      <c r="AA45">
        <v>0.8356771107034191</v>
      </c>
      <c r="AB45">
        <v>0.85444678298872612</v>
      </c>
      <c r="AC45">
        <v>0.87502973850246302</v>
      </c>
      <c r="AD45">
        <v>0.89738826452586906</v>
      </c>
      <c r="AE45">
        <v>0.92356421325907312</v>
      </c>
      <c r="AF45">
        <v>0.95072743901823809</v>
      </c>
      <c r="AG45">
        <v>0.98424567483645109</v>
      </c>
      <c r="AH45">
        <v>1.0197291090734999</v>
      </c>
      <c r="AI45">
        <v>1.06030309799845</v>
      </c>
      <c r="AJ45">
        <v>1.1060266551382201</v>
      </c>
      <c r="AK45">
        <v>1.1582233769064201</v>
      </c>
      <c r="AL45">
        <v>1.2142731745945901</v>
      </c>
      <c r="AM45">
        <v>1.27991583936817</v>
      </c>
      <c r="AN45">
        <v>1.3595111816482599</v>
      </c>
      <c r="AO45">
        <v>1.4483514381764799</v>
      </c>
      <c r="AP45">
        <v>1.5499282926596001</v>
      </c>
      <c r="AQ45">
        <v>1.6721655304176299</v>
      </c>
      <c r="AR45">
        <v>1.8218227253516002</v>
      </c>
      <c r="AS45">
        <v>1.9983150906009501</v>
      </c>
    </row>
  </sheetData>
  <sheetProtection sheet="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45"/>
  <sheetViews>
    <sheetView workbookViewId="0">
      <selection activeCell="J62" sqref="J62"/>
    </sheetView>
  </sheetViews>
  <sheetFormatPr defaultColWidth="8.7109375" defaultRowHeight="12.75" x14ac:dyDescent="0.2"/>
  <sheetData>
    <row r="1" spans="1:45" x14ac:dyDescent="0.2">
      <c r="A1">
        <v>2.3627245466492202</v>
      </c>
      <c r="B1">
        <v>2.3933215479113801</v>
      </c>
      <c r="C1">
        <v>2.3792911651363999</v>
      </c>
      <c r="D1">
        <v>2.31927046287724</v>
      </c>
      <c r="E1">
        <v>2.2420010529779901</v>
      </c>
      <c r="F1">
        <v>2.1495620137851299</v>
      </c>
      <c r="G1">
        <v>2.03520642219123</v>
      </c>
      <c r="H1">
        <v>1.90063876558517</v>
      </c>
      <c r="I1">
        <v>1.7525517007579201</v>
      </c>
      <c r="J1">
        <v>1.61342266994557</v>
      </c>
      <c r="K1">
        <v>1.4837276825143799</v>
      </c>
      <c r="L1">
        <v>1.37281993285208</v>
      </c>
      <c r="M1">
        <v>1.2810815875453601</v>
      </c>
      <c r="N1">
        <v>1.2122647721867401</v>
      </c>
      <c r="O1">
        <v>1.1634888626440301</v>
      </c>
      <c r="P1">
        <v>1.12820994848375</v>
      </c>
      <c r="Q1">
        <v>1.1025957258752199</v>
      </c>
      <c r="R1">
        <v>1.0857795872265501</v>
      </c>
      <c r="S1">
        <v>1.0727157294138701</v>
      </c>
      <c r="T1">
        <v>1.06474997288976</v>
      </c>
      <c r="U1">
        <v>1.0605548495811501</v>
      </c>
      <c r="V1">
        <v>1.0621195600493401</v>
      </c>
      <c r="W1">
        <v>1.0681544370075</v>
      </c>
      <c r="X1">
        <v>1.07635016957656</v>
      </c>
      <c r="Y1">
        <v>1.08748665328565</v>
      </c>
      <c r="Z1">
        <v>1.10189195147401</v>
      </c>
      <c r="AA1">
        <v>1.1199015234715901</v>
      </c>
      <c r="AB1">
        <v>1.14028490442095</v>
      </c>
      <c r="AC1">
        <v>1.1644303137057099</v>
      </c>
      <c r="AD1">
        <v>1.1919175528503601</v>
      </c>
      <c r="AE1">
        <v>1.2232269381523799</v>
      </c>
      <c r="AF1">
        <v>1.2595823253496701</v>
      </c>
      <c r="AG1">
        <v>1.3001690045068399</v>
      </c>
      <c r="AH1">
        <v>1.3459949582917101</v>
      </c>
      <c r="AI1">
        <v>1.3980029546191899</v>
      </c>
      <c r="AJ1">
        <v>1.4574218282136699</v>
      </c>
      <c r="AK1">
        <v>1.5238170441215599</v>
      </c>
      <c r="AL1">
        <v>1.5984421232683501</v>
      </c>
      <c r="AM1">
        <v>1.68782004990896</v>
      </c>
      <c r="AN1">
        <v>1.7895023969066401</v>
      </c>
      <c r="AO1">
        <v>1.9077556082065699</v>
      </c>
      <c r="AP1">
        <v>2.0472307150172502</v>
      </c>
      <c r="AQ1">
        <v>2.2094749898265498</v>
      </c>
      <c r="AR1">
        <v>2.4059671869312798</v>
      </c>
      <c r="AS1">
        <v>2.6395923217387498</v>
      </c>
    </row>
    <row r="2" spans="1:45" x14ac:dyDescent="0.2">
      <c r="A2">
        <v>2.3535072558073198</v>
      </c>
      <c r="B2">
        <v>2.3828908375069902</v>
      </c>
      <c r="C2">
        <v>2.36677806494317</v>
      </c>
      <c r="D2">
        <v>2.3043295102639001</v>
      </c>
      <c r="E2">
        <v>2.22747186483861</v>
      </c>
      <c r="F2">
        <v>2.1364611947268601</v>
      </c>
      <c r="G2">
        <v>2.0241398432289501</v>
      </c>
      <c r="H2">
        <v>1.89126103134557</v>
      </c>
      <c r="I2">
        <v>1.7451375994070299</v>
      </c>
      <c r="J2">
        <v>1.60761033625117</v>
      </c>
      <c r="K2">
        <v>1.47927527294512</v>
      </c>
      <c r="L2">
        <v>1.36903589869079</v>
      </c>
      <c r="M2">
        <v>1.2780353472591099</v>
      </c>
      <c r="N2">
        <v>1.2099150164824699</v>
      </c>
      <c r="O2">
        <v>1.1616610794473601</v>
      </c>
      <c r="P2">
        <v>1.1266307304547001</v>
      </c>
      <c r="Q2">
        <v>1.1014579423358599</v>
      </c>
      <c r="R2">
        <v>1.0848735937634</v>
      </c>
      <c r="S2">
        <v>1.07181906114749</v>
      </c>
      <c r="T2">
        <v>1.0640841125248099</v>
      </c>
      <c r="U2">
        <v>1.05997097485764</v>
      </c>
      <c r="V2">
        <v>1.06153258625277</v>
      </c>
      <c r="W2">
        <v>1.0676940670106601</v>
      </c>
      <c r="X2">
        <v>1.0759587228912599</v>
      </c>
      <c r="Y2">
        <v>1.08714943408341</v>
      </c>
      <c r="Z2">
        <v>1.10155980773498</v>
      </c>
      <c r="AA2">
        <v>1.1196642247691899</v>
      </c>
      <c r="AB2">
        <v>1.1400248130670401</v>
      </c>
      <c r="AC2">
        <v>1.16415195231374</v>
      </c>
      <c r="AD2">
        <v>1.19173142472881</v>
      </c>
      <c r="AE2">
        <v>1.2230784702319799</v>
      </c>
      <c r="AF2">
        <v>1.2593922655290801</v>
      </c>
      <c r="AG2">
        <v>1.29997552946745</v>
      </c>
      <c r="AH2">
        <v>1.3458909650136599</v>
      </c>
      <c r="AI2">
        <v>1.3978630485382399</v>
      </c>
      <c r="AJ2">
        <v>1.45729287965799</v>
      </c>
      <c r="AK2">
        <v>1.5237099563119201</v>
      </c>
      <c r="AL2">
        <v>1.5983252253751501</v>
      </c>
      <c r="AM2">
        <v>1.68772274576572</v>
      </c>
      <c r="AN2">
        <v>1.78936664858657</v>
      </c>
      <c r="AO2">
        <v>1.9076584306779401</v>
      </c>
      <c r="AP2">
        <v>2.0471021093638599</v>
      </c>
      <c r="AQ2">
        <v>2.2093553106531898</v>
      </c>
      <c r="AR2">
        <v>2.4058391822009502</v>
      </c>
      <c r="AS2">
        <v>2.6395172207923698</v>
      </c>
    </row>
    <row r="3" spans="1:45" x14ac:dyDescent="0.2">
      <c r="A3">
        <v>2.3365190031392999</v>
      </c>
      <c r="B3">
        <v>2.3619106269729402</v>
      </c>
      <c r="C3">
        <v>2.3446420332464699</v>
      </c>
      <c r="D3">
        <v>2.28046081613078</v>
      </c>
      <c r="E3">
        <v>2.2043599466906501</v>
      </c>
      <c r="F3">
        <v>2.1153418399077202</v>
      </c>
      <c r="G3">
        <v>2.0057151549468699</v>
      </c>
      <c r="H3">
        <v>1.87599719326373</v>
      </c>
      <c r="I3">
        <v>1.73272500381321</v>
      </c>
      <c r="J3">
        <v>1.59773060073395</v>
      </c>
      <c r="K3">
        <v>1.4709440828115201</v>
      </c>
      <c r="L3">
        <v>1.3629602780382299</v>
      </c>
      <c r="M3">
        <v>1.2734498408699899</v>
      </c>
      <c r="N3">
        <v>1.2056053622248699</v>
      </c>
      <c r="O3">
        <v>1.15799504819452</v>
      </c>
      <c r="P3">
        <v>1.12405081761652</v>
      </c>
      <c r="Q3">
        <v>1.0994118006112901</v>
      </c>
      <c r="R3">
        <v>1.0828537079857801</v>
      </c>
      <c r="S3">
        <v>1.0704039441939599</v>
      </c>
      <c r="T3">
        <v>1.06298008723739</v>
      </c>
      <c r="U3">
        <v>1.0588036211261</v>
      </c>
      <c r="V3">
        <v>1.0606924205206201</v>
      </c>
      <c r="W3">
        <v>1.06698576610299</v>
      </c>
      <c r="X3">
        <v>1.07526166541497</v>
      </c>
      <c r="Y3">
        <v>1.0866272303434099</v>
      </c>
      <c r="Z3">
        <v>1.10112009330066</v>
      </c>
      <c r="AA3">
        <v>1.11918745430994</v>
      </c>
      <c r="AB3">
        <v>1.1396007525910601</v>
      </c>
      <c r="AC3">
        <v>1.1638732026176899</v>
      </c>
      <c r="AD3">
        <v>1.19140059554422</v>
      </c>
      <c r="AE3">
        <v>1.22279373050447</v>
      </c>
      <c r="AF3">
        <v>1.2591686700053399</v>
      </c>
      <c r="AG3">
        <v>1.2997523168549101</v>
      </c>
      <c r="AH3">
        <v>1.3455899546371399</v>
      </c>
      <c r="AI3">
        <v>1.3976567038079499</v>
      </c>
      <c r="AJ3">
        <v>1.4570925050788799</v>
      </c>
      <c r="AK3">
        <v>1.5235286904538299</v>
      </c>
      <c r="AL3">
        <v>1.59815170823377</v>
      </c>
      <c r="AM3">
        <v>1.68757166117086</v>
      </c>
      <c r="AN3">
        <v>1.7892318903528599</v>
      </c>
      <c r="AO3">
        <v>1.90750202545325</v>
      </c>
      <c r="AP3">
        <v>2.0469174029252502</v>
      </c>
      <c r="AQ3">
        <v>2.20921038170022</v>
      </c>
      <c r="AR3">
        <v>2.4056849695675799</v>
      </c>
      <c r="AS3">
        <v>2.6393499292312801</v>
      </c>
    </row>
    <row r="4" spans="1:45" x14ac:dyDescent="0.2">
      <c r="A4">
        <v>2.3068804162309502</v>
      </c>
      <c r="B4">
        <v>2.3303383660819401</v>
      </c>
      <c r="C4">
        <v>2.31151946251246</v>
      </c>
      <c r="D4">
        <v>2.2464017591657801</v>
      </c>
      <c r="E4">
        <v>2.1727581498114699</v>
      </c>
      <c r="F4">
        <v>2.0863989281392801</v>
      </c>
      <c r="G4">
        <v>1.9809008412878799</v>
      </c>
      <c r="H4">
        <v>1.85502129950682</v>
      </c>
      <c r="I4">
        <v>1.7155461063478898</v>
      </c>
      <c r="J4">
        <v>1.5830146944155099</v>
      </c>
      <c r="K4">
        <v>1.45963356648715</v>
      </c>
      <c r="L4">
        <v>1.3538676300458401</v>
      </c>
      <c r="M4">
        <v>1.26603969859307</v>
      </c>
      <c r="N4">
        <v>1.19997456437609</v>
      </c>
      <c r="O4">
        <v>1.1534053704443901</v>
      </c>
      <c r="P4">
        <v>1.12007196670568</v>
      </c>
      <c r="Q4">
        <v>1.09615568120629</v>
      </c>
      <c r="R4">
        <v>1.0804722957594699</v>
      </c>
      <c r="S4">
        <v>1.0684385393620599</v>
      </c>
      <c r="T4">
        <v>1.06111160509476</v>
      </c>
      <c r="U4">
        <v>1.0573462403207099</v>
      </c>
      <c r="V4">
        <v>1.0594831478810101</v>
      </c>
      <c r="W4">
        <v>1.06590256756255</v>
      </c>
      <c r="X4">
        <v>1.07429686603429</v>
      </c>
      <c r="Y4">
        <v>1.0858432134860201</v>
      </c>
      <c r="Z4">
        <v>1.1003855715436499</v>
      </c>
      <c r="AA4">
        <v>1.11849014260164</v>
      </c>
      <c r="AB4">
        <v>1.1391134419722999</v>
      </c>
      <c r="AC4">
        <v>1.16336681738081</v>
      </c>
      <c r="AD4">
        <v>1.1909090577112</v>
      </c>
      <c r="AE4">
        <v>1.2223879991929101</v>
      </c>
      <c r="AF4">
        <v>1.25874739869799</v>
      </c>
      <c r="AG4">
        <v>1.29937658796348</v>
      </c>
      <c r="AH4">
        <v>1.34529005847894</v>
      </c>
      <c r="AI4">
        <v>1.39735945499627</v>
      </c>
      <c r="AJ4">
        <v>1.4567811319491599</v>
      </c>
      <c r="AK4">
        <v>1.52328338889263</v>
      </c>
      <c r="AL4">
        <v>1.5978710736313699</v>
      </c>
      <c r="AM4">
        <v>1.6872772071211801</v>
      </c>
      <c r="AN4">
        <v>1.78899728707607</v>
      </c>
      <c r="AO4">
        <v>1.9072947377682499</v>
      </c>
      <c r="AP4">
        <v>2.0467037596160398</v>
      </c>
      <c r="AQ4">
        <v>2.2090164756902202</v>
      </c>
      <c r="AR4">
        <v>2.4055210680416801</v>
      </c>
      <c r="AS4">
        <v>2.6391399833814</v>
      </c>
    </row>
    <row r="5" spans="1:45" x14ac:dyDescent="0.2">
      <c r="A5">
        <v>2.2621198624818799</v>
      </c>
      <c r="B5">
        <v>2.2851459195035901</v>
      </c>
      <c r="C5">
        <v>2.2610623311070399</v>
      </c>
      <c r="D5">
        <v>2.2030872910978498</v>
      </c>
      <c r="E5">
        <v>2.1341017621683198</v>
      </c>
      <c r="F5">
        <v>2.0521604950557699</v>
      </c>
      <c r="G5">
        <v>1.95073111144295</v>
      </c>
      <c r="H5">
        <v>1.8294198431065198</v>
      </c>
      <c r="I5">
        <v>1.69365160081051</v>
      </c>
      <c r="J5">
        <v>1.5648047351688001</v>
      </c>
      <c r="K5">
        <v>1.4444102983181399</v>
      </c>
      <c r="L5">
        <v>1.34176398644022</v>
      </c>
      <c r="M5">
        <v>1.2562593265244</v>
      </c>
      <c r="N5">
        <v>1.1920333353285899</v>
      </c>
      <c r="O5">
        <v>1.1471902957714599</v>
      </c>
      <c r="P5">
        <v>1.1153745220152</v>
      </c>
      <c r="Q5">
        <v>1.0921292655111201</v>
      </c>
      <c r="R5">
        <v>1.07701024170981</v>
      </c>
      <c r="S5">
        <v>1.06554226599864</v>
      </c>
      <c r="T5">
        <v>1.0589125395466299</v>
      </c>
      <c r="U5">
        <v>1.0555470502480699</v>
      </c>
      <c r="V5">
        <v>1.05783989208811</v>
      </c>
      <c r="W5">
        <v>1.0644940437152801</v>
      </c>
      <c r="X5">
        <v>1.0731758424042901</v>
      </c>
      <c r="Y5">
        <v>1.0848337207152201</v>
      </c>
      <c r="Z5">
        <v>1.0994362688563499</v>
      </c>
      <c r="AA5">
        <v>1.1177458521769701</v>
      </c>
      <c r="AB5">
        <v>1.13838132486787</v>
      </c>
      <c r="AC5">
        <v>1.1626841995350601</v>
      </c>
      <c r="AD5">
        <v>1.1902888391789901</v>
      </c>
      <c r="AE5">
        <v>1.2218291083439099</v>
      </c>
      <c r="AF5">
        <v>1.25821045077476</v>
      </c>
      <c r="AG5">
        <v>1.29893513049013</v>
      </c>
      <c r="AH5">
        <v>1.3448857695044101</v>
      </c>
      <c r="AI5">
        <v>1.3969315435988099</v>
      </c>
      <c r="AJ5">
        <v>1.45639748078582</v>
      </c>
      <c r="AK5">
        <v>1.5228786260551499</v>
      </c>
      <c r="AL5">
        <v>1.59753557697579</v>
      </c>
      <c r="AM5">
        <v>1.6869898638432499</v>
      </c>
      <c r="AN5">
        <v>1.78868863538584</v>
      </c>
      <c r="AO5">
        <v>1.9069870580324602</v>
      </c>
      <c r="AP5">
        <v>2.0464094468365199</v>
      </c>
      <c r="AQ5">
        <v>2.2087057443745102</v>
      </c>
      <c r="AR5">
        <v>2.40519527936359</v>
      </c>
      <c r="AS5">
        <v>2.6388648069394502</v>
      </c>
    </row>
    <row r="6" spans="1:45" x14ac:dyDescent="0.2">
      <c r="A6">
        <v>2.2018602401732799</v>
      </c>
      <c r="B6">
        <v>2.2235634180833399</v>
      </c>
      <c r="C6">
        <v>2.2027418749586398</v>
      </c>
      <c r="D6">
        <v>2.1500543721066898</v>
      </c>
      <c r="E6">
        <v>2.0901248886760402</v>
      </c>
      <c r="F6">
        <v>2.0131581269880701</v>
      </c>
      <c r="G6">
        <v>1.91651155669499</v>
      </c>
      <c r="H6">
        <v>1.8000010038642</v>
      </c>
      <c r="I6">
        <v>1.66860399757219</v>
      </c>
      <c r="J6">
        <v>1.5438279249634101</v>
      </c>
      <c r="K6">
        <v>1.42691214827917</v>
      </c>
      <c r="L6">
        <v>1.3271324924335701</v>
      </c>
      <c r="M6">
        <v>1.24387187962684</v>
      </c>
      <c r="N6">
        <v>1.1818349693755099</v>
      </c>
      <c r="O6">
        <v>1.1391718953364101</v>
      </c>
      <c r="P6">
        <v>1.1090458010344499</v>
      </c>
      <c r="Q6">
        <v>1.0873090880895999</v>
      </c>
      <c r="R6">
        <v>1.0730303549112601</v>
      </c>
      <c r="S6">
        <v>1.0622215277731499</v>
      </c>
      <c r="T6">
        <v>1.0560328246874899</v>
      </c>
      <c r="U6">
        <v>1.0530797030675101</v>
      </c>
      <c r="V6">
        <v>1.05584778893159</v>
      </c>
      <c r="W6">
        <v>1.0628731199119601</v>
      </c>
      <c r="X6">
        <v>1.07163966714965</v>
      </c>
      <c r="Y6">
        <v>1.08342262125755</v>
      </c>
      <c r="Z6">
        <v>1.09829015727566</v>
      </c>
      <c r="AA6">
        <v>1.1167610244892801</v>
      </c>
      <c r="AB6">
        <v>1.1374656336662001</v>
      </c>
      <c r="AC6">
        <v>1.1618367895589801</v>
      </c>
      <c r="AD6">
        <v>1.18964197097769</v>
      </c>
      <c r="AE6">
        <v>1.2211727975490401</v>
      </c>
      <c r="AF6">
        <v>1.2576150125594701</v>
      </c>
      <c r="AG6">
        <v>1.2983721861278801</v>
      </c>
      <c r="AH6">
        <v>1.34434054343559</v>
      </c>
      <c r="AI6">
        <v>1.39640538721852</v>
      </c>
      <c r="AJ6">
        <v>1.45601676073317</v>
      </c>
      <c r="AK6">
        <v>1.52245807071299</v>
      </c>
      <c r="AL6">
        <v>1.59713052828938</v>
      </c>
      <c r="AM6">
        <v>1.6865588582133602</v>
      </c>
      <c r="AN6">
        <v>1.78828740881615</v>
      </c>
      <c r="AO6">
        <v>1.9066279963825901</v>
      </c>
      <c r="AP6">
        <v>2.0460761728021</v>
      </c>
      <c r="AQ6">
        <v>2.20834975773331</v>
      </c>
      <c r="AR6">
        <v>2.4048882143490902</v>
      </c>
      <c r="AS6">
        <v>2.6385369174248199</v>
      </c>
    </row>
    <row r="7" spans="1:45" x14ac:dyDescent="0.2">
      <c r="A7">
        <v>2.12597810589144</v>
      </c>
      <c r="B7">
        <v>2.151078675455</v>
      </c>
      <c r="C7">
        <v>2.1392217715859401</v>
      </c>
      <c r="D7">
        <v>2.0968688449892698</v>
      </c>
      <c r="E7">
        <v>2.0403649144109099</v>
      </c>
      <c r="F7">
        <v>1.9703781445214199</v>
      </c>
      <c r="G7">
        <v>1.8789223664294301</v>
      </c>
      <c r="H7">
        <v>1.76747171531601</v>
      </c>
      <c r="I7">
        <v>1.64117772323306</v>
      </c>
      <c r="J7">
        <v>1.5206647769667101</v>
      </c>
      <c r="K7">
        <v>1.40763579063876</v>
      </c>
      <c r="L7">
        <v>1.31100063124334</v>
      </c>
      <c r="M7">
        <v>1.2304954052834001</v>
      </c>
      <c r="N7">
        <v>1.17089368620687</v>
      </c>
      <c r="O7">
        <v>1.13016636429933</v>
      </c>
      <c r="P7">
        <v>1.1016334784099699</v>
      </c>
      <c r="Q7">
        <v>1.0811382684744599</v>
      </c>
      <c r="R7">
        <v>1.06811606306471</v>
      </c>
      <c r="S7">
        <v>1.05824435454441</v>
      </c>
      <c r="T7">
        <v>1.05271102803364</v>
      </c>
      <c r="U7">
        <v>1.0502455444953001</v>
      </c>
      <c r="V7">
        <v>1.0534861009152201</v>
      </c>
      <c r="W7">
        <v>1.0607453682183601</v>
      </c>
      <c r="X7">
        <v>1.0699049659041799</v>
      </c>
      <c r="Y7">
        <v>1.0819687321223599</v>
      </c>
      <c r="Z7">
        <v>1.0969419127136399</v>
      </c>
      <c r="AA7">
        <v>1.1155391868731801</v>
      </c>
      <c r="AB7">
        <v>1.1363805888244001</v>
      </c>
      <c r="AC7">
        <v>1.1609183164304699</v>
      </c>
      <c r="AD7">
        <v>1.1887334318671701</v>
      </c>
      <c r="AE7">
        <v>1.22035842558472</v>
      </c>
      <c r="AF7">
        <v>1.2568842654629899</v>
      </c>
      <c r="AG7">
        <v>1.29767091431644</v>
      </c>
      <c r="AH7">
        <v>1.3437065399352099</v>
      </c>
      <c r="AI7">
        <v>1.3958440200564</v>
      </c>
      <c r="AJ7">
        <v>1.4554372071291901</v>
      </c>
      <c r="AK7">
        <v>1.52194048474606</v>
      </c>
      <c r="AL7">
        <v>1.5966571404007301</v>
      </c>
      <c r="AM7">
        <v>1.6861043974260599</v>
      </c>
      <c r="AN7">
        <v>1.78782322531964</v>
      </c>
      <c r="AO7">
        <v>1.9061880075233599</v>
      </c>
      <c r="AP7">
        <v>2.0456543580445699</v>
      </c>
      <c r="AQ7">
        <v>2.207943169485</v>
      </c>
      <c r="AR7">
        <v>2.4044504188576701</v>
      </c>
      <c r="AS7">
        <v>2.6381076691350001</v>
      </c>
    </row>
    <row r="8" spans="1:45" x14ac:dyDescent="0.2">
      <c r="A8">
        <v>2.04614006767902</v>
      </c>
      <c r="B8">
        <v>2.0770331794782</v>
      </c>
      <c r="C8">
        <v>2.0751459146502702</v>
      </c>
      <c r="D8">
        <v>2.03901434739215</v>
      </c>
      <c r="E8">
        <v>1.9830921058201199</v>
      </c>
      <c r="F8">
        <v>1.9247071200143</v>
      </c>
      <c r="G8">
        <v>1.8378542248009</v>
      </c>
      <c r="H8">
        <v>1.73241831788769</v>
      </c>
      <c r="I8">
        <v>1.61160526838417</v>
      </c>
      <c r="J8">
        <v>1.49609311979004</v>
      </c>
      <c r="K8">
        <v>1.3869919390237799</v>
      </c>
      <c r="L8">
        <v>1.29385662925249</v>
      </c>
      <c r="M8">
        <v>1.21626832737871</v>
      </c>
      <c r="N8">
        <v>1.1591987326559501</v>
      </c>
      <c r="O8">
        <v>1.12050505272141</v>
      </c>
      <c r="P8">
        <v>1.09354123430271</v>
      </c>
      <c r="Q8">
        <v>1.07439648001923</v>
      </c>
      <c r="R8">
        <v>1.06257721288553</v>
      </c>
      <c r="S8">
        <v>1.0535111405212501</v>
      </c>
      <c r="T8">
        <v>1.04873862470594</v>
      </c>
      <c r="U8">
        <v>1.0470082379866299</v>
      </c>
      <c r="V8">
        <v>1.05071040035987</v>
      </c>
      <c r="W8">
        <v>1.05837562845874</v>
      </c>
      <c r="X8">
        <v>1.0678368827136899</v>
      </c>
      <c r="Y8">
        <v>1.08014474998099</v>
      </c>
      <c r="Z8">
        <v>1.09540222026251</v>
      </c>
      <c r="AA8">
        <v>1.1141854870643599</v>
      </c>
      <c r="AB8">
        <v>1.13511528929346</v>
      </c>
      <c r="AC8">
        <v>1.15976291102981</v>
      </c>
      <c r="AD8">
        <v>1.18772532975269</v>
      </c>
      <c r="AE8">
        <v>1.21943520385</v>
      </c>
      <c r="AF8">
        <v>1.2560620160561999</v>
      </c>
      <c r="AG8">
        <v>1.29689663281753</v>
      </c>
      <c r="AH8">
        <v>1.3429898292471001</v>
      </c>
      <c r="AI8">
        <v>1.39517018907988</v>
      </c>
      <c r="AJ8">
        <v>1.4547508572396199</v>
      </c>
      <c r="AK8">
        <v>1.5213232895338</v>
      </c>
      <c r="AL8">
        <v>1.5960565910020499</v>
      </c>
      <c r="AM8">
        <v>1.68554231996214</v>
      </c>
      <c r="AN8">
        <v>1.7873267700465298</v>
      </c>
      <c r="AO8">
        <v>1.9056808699015499</v>
      </c>
      <c r="AP8">
        <v>2.0451416496010899</v>
      </c>
      <c r="AQ8">
        <v>2.2074810206445701</v>
      </c>
      <c r="AR8">
        <v>2.40400708990243</v>
      </c>
      <c r="AS8">
        <v>2.6376858073222902</v>
      </c>
    </row>
    <row r="9" spans="1:45" x14ac:dyDescent="0.2">
      <c r="A9">
        <v>1.97092100731348</v>
      </c>
      <c r="B9">
        <v>2.0044165740009299</v>
      </c>
      <c r="C9">
        <v>2.0067884566521701</v>
      </c>
      <c r="D9">
        <v>1.9759013158593</v>
      </c>
      <c r="E9">
        <v>1.92906505021889</v>
      </c>
      <c r="F9">
        <v>1.87302859342046</v>
      </c>
      <c r="G9">
        <v>1.7940234737712</v>
      </c>
      <c r="H9">
        <v>1.69532137952353</v>
      </c>
      <c r="I9">
        <v>1.5805664161833999</v>
      </c>
      <c r="J9">
        <v>1.4703378692152</v>
      </c>
      <c r="K9">
        <v>1.36585230229249</v>
      </c>
      <c r="L9">
        <v>1.2762769359205</v>
      </c>
      <c r="M9">
        <v>1.20176179943372</v>
      </c>
      <c r="N9">
        <v>1.1471628113158099</v>
      </c>
      <c r="O9">
        <v>1.11047713473226</v>
      </c>
      <c r="P9">
        <v>1.0851526163568099</v>
      </c>
      <c r="Q9">
        <v>1.0673233632467301</v>
      </c>
      <c r="R9">
        <v>1.05650903532045</v>
      </c>
      <c r="S9">
        <v>1.0484068135556801</v>
      </c>
      <c r="T9">
        <v>1.0445120195443001</v>
      </c>
      <c r="U9">
        <v>1.0432772510547601</v>
      </c>
      <c r="V9">
        <v>1.0475669708752999</v>
      </c>
      <c r="W9">
        <v>1.05570532666114</v>
      </c>
      <c r="X9">
        <v>1.0655000664002801</v>
      </c>
      <c r="Y9">
        <v>1.07815138041366</v>
      </c>
      <c r="Z9">
        <v>1.0936276090100501</v>
      </c>
      <c r="AA9">
        <v>1.1125406306290899</v>
      </c>
      <c r="AB9">
        <v>1.13371288852316</v>
      </c>
      <c r="AC9">
        <v>1.15855432152917</v>
      </c>
      <c r="AD9">
        <v>1.18657662352879</v>
      </c>
      <c r="AE9">
        <v>1.2183729054224299</v>
      </c>
      <c r="AF9">
        <v>1.2551075566141601</v>
      </c>
      <c r="AG9">
        <v>1.2960132115387699</v>
      </c>
      <c r="AH9">
        <v>1.3421267741244101</v>
      </c>
      <c r="AI9">
        <v>1.3943751910287401</v>
      </c>
      <c r="AJ9">
        <v>1.4540624024330899</v>
      </c>
      <c r="AK9">
        <v>1.5206746473080801</v>
      </c>
      <c r="AL9">
        <v>1.5954020813010601</v>
      </c>
      <c r="AM9">
        <v>1.6849299525844401</v>
      </c>
      <c r="AN9">
        <v>1.78670638377907</v>
      </c>
      <c r="AO9">
        <v>1.9050676282015999</v>
      </c>
      <c r="AP9">
        <v>2.0445932335082602</v>
      </c>
      <c r="AQ9">
        <v>2.2069442545381799</v>
      </c>
      <c r="AR9">
        <v>2.4035040438410498</v>
      </c>
      <c r="AS9">
        <v>2.63714509497244</v>
      </c>
    </row>
    <row r="10" spans="1:45" x14ac:dyDescent="0.2">
      <c r="A10">
        <v>1.8930586408685399</v>
      </c>
      <c r="B10">
        <v>1.9268546871944201</v>
      </c>
      <c r="C10">
        <v>1.9337508654703202</v>
      </c>
      <c r="D10">
        <v>1.9129702691175701</v>
      </c>
      <c r="E10">
        <v>1.87487220205163</v>
      </c>
      <c r="F10">
        <v>1.82087394068151</v>
      </c>
      <c r="G10">
        <v>1.7453779976367301</v>
      </c>
      <c r="H10">
        <v>1.6568875839494099</v>
      </c>
      <c r="I10">
        <v>1.54877365272084</v>
      </c>
      <c r="J10">
        <v>1.4441137597452001</v>
      </c>
      <c r="K10">
        <v>1.34424006444129</v>
      </c>
      <c r="L10">
        <v>1.2584680483007</v>
      </c>
      <c r="M10">
        <v>1.1870385371341801</v>
      </c>
      <c r="N10">
        <v>1.1350028134754899</v>
      </c>
      <c r="O10">
        <v>1.10040617068103</v>
      </c>
      <c r="P10">
        <v>1.07657863512833</v>
      </c>
      <c r="Q10">
        <v>1.0600820969231899</v>
      </c>
      <c r="R10">
        <v>1.0503335578666799</v>
      </c>
      <c r="S10">
        <v>1.0431288770587801</v>
      </c>
      <c r="T10">
        <v>1.03990980099478</v>
      </c>
      <c r="U10">
        <v>1.03935512904537</v>
      </c>
      <c r="V10">
        <v>1.04416895458244</v>
      </c>
      <c r="W10">
        <v>1.05268582825083</v>
      </c>
      <c r="X10">
        <v>1.0629405326410899</v>
      </c>
      <c r="Y10">
        <v>1.0758095805389001</v>
      </c>
      <c r="Z10">
        <v>1.0915957080295</v>
      </c>
      <c r="AA10">
        <v>1.110779473617</v>
      </c>
      <c r="AB10">
        <v>1.13211774871367</v>
      </c>
      <c r="AC10">
        <v>1.1570685955859601</v>
      </c>
      <c r="AD10">
        <v>1.18521966011646</v>
      </c>
      <c r="AE10">
        <v>1.21717652680039</v>
      </c>
      <c r="AF10">
        <v>1.2539997385472299</v>
      </c>
      <c r="AG10">
        <v>1.2949927771983301</v>
      </c>
      <c r="AH10">
        <v>1.34118120443355</v>
      </c>
      <c r="AI10">
        <v>1.3935084257614099</v>
      </c>
      <c r="AJ10">
        <v>1.4532621414513101</v>
      </c>
      <c r="AK10">
        <v>1.5199097443857199</v>
      </c>
      <c r="AL10">
        <v>1.5946903644827999</v>
      </c>
      <c r="AM10">
        <v>1.6842410696580101</v>
      </c>
      <c r="AN10">
        <v>1.7860548458129601</v>
      </c>
      <c r="AO10">
        <v>1.9044506316372098</v>
      </c>
      <c r="AP10">
        <v>2.0439949334112901</v>
      </c>
      <c r="AQ10">
        <v>2.2063362608472499</v>
      </c>
      <c r="AR10">
        <v>2.4028941493842799</v>
      </c>
      <c r="AS10">
        <v>2.6365791106481398</v>
      </c>
    </row>
    <row r="11" spans="1:45" x14ac:dyDescent="0.2">
      <c r="A11">
        <v>1.81376887561676</v>
      </c>
      <c r="B11">
        <v>1.8494513320852999</v>
      </c>
      <c r="C11">
        <v>1.86332991015372</v>
      </c>
      <c r="D11">
        <v>1.8505818262356599</v>
      </c>
      <c r="E11">
        <v>1.8171417786461199</v>
      </c>
      <c r="F11">
        <v>1.7673894108477199</v>
      </c>
      <c r="G11">
        <v>1.69925133355022</v>
      </c>
      <c r="H11">
        <v>1.61772084194223</v>
      </c>
      <c r="I11">
        <v>1.51652378313696</v>
      </c>
      <c r="J11">
        <v>1.41757046513201</v>
      </c>
      <c r="K11">
        <v>1.32251449516176</v>
      </c>
      <c r="L11">
        <v>1.2407448850509499</v>
      </c>
      <c r="M11">
        <v>1.1724513481402601</v>
      </c>
      <c r="N11">
        <v>1.12282490603803</v>
      </c>
      <c r="O11">
        <v>1.0901900136617999</v>
      </c>
      <c r="P11">
        <v>1.06797593274533</v>
      </c>
      <c r="Q11">
        <v>1.0527542209429699</v>
      </c>
      <c r="R11">
        <v>1.0439554248454801</v>
      </c>
      <c r="S11">
        <v>1.0376351825107799</v>
      </c>
      <c r="T11">
        <v>1.03516514809884</v>
      </c>
      <c r="U11">
        <v>1.0352041423656999</v>
      </c>
      <c r="V11">
        <v>1.04048890731212</v>
      </c>
      <c r="W11">
        <v>1.0494791650786699</v>
      </c>
      <c r="X11">
        <v>1.06010651173714</v>
      </c>
      <c r="Y11">
        <v>1.07329502238638</v>
      </c>
      <c r="Z11">
        <v>1.0893643290289701</v>
      </c>
      <c r="AA11">
        <v>1.10877486350626</v>
      </c>
      <c r="AB11">
        <v>1.13035149044028</v>
      </c>
      <c r="AC11">
        <v>1.15547003747277</v>
      </c>
      <c r="AD11">
        <v>1.18379332862112</v>
      </c>
      <c r="AE11">
        <v>1.2158398687901399</v>
      </c>
      <c r="AF11">
        <v>1.2527796788257299</v>
      </c>
      <c r="AG11">
        <v>1.2938823167094</v>
      </c>
      <c r="AH11">
        <v>1.34017517780416</v>
      </c>
      <c r="AI11">
        <v>1.3925287598246299</v>
      </c>
      <c r="AJ11">
        <v>1.4522992638371199</v>
      </c>
      <c r="AK11">
        <v>1.51901351665033</v>
      </c>
      <c r="AL11">
        <v>1.5938756505407001</v>
      </c>
      <c r="AM11">
        <v>1.6834497101424799</v>
      </c>
      <c r="AN11">
        <v>1.7853218711222301</v>
      </c>
      <c r="AO11">
        <v>1.9037534319873402</v>
      </c>
      <c r="AP11">
        <v>2.04331010694654</v>
      </c>
      <c r="AQ11">
        <v>2.20566451806652</v>
      </c>
      <c r="AR11">
        <v>2.4022610443036498</v>
      </c>
      <c r="AS11">
        <v>2.6359395645902799</v>
      </c>
    </row>
    <row r="12" spans="1:45" x14ac:dyDescent="0.2">
      <c r="A12">
        <v>1.7401323679579201</v>
      </c>
      <c r="B12">
        <v>1.7766707926757701</v>
      </c>
      <c r="C12">
        <v>1.7930024598394501</v>
      </c>
      <c r="D12">
        <v>1.7843414839720801</v>
      </c>
      <c r="E12">
        <v>1.75560014885819</v>
      </c>
      <c r="F12">
        <v>1.71486178701473</v>
      </c>
      <c r="G12">
        <v>1.6542420251446899</v>
      </c>
      <c r="H12">
        <v>1.5764086196029901</v>
      </c>
      <c r="I12">
        <v>1.48432686893911</v>
      </c>
      <c r="J12">
        <v>1.3911604493485599</v>
      </c>
      <c r="K12">
        <v>1.3008435744465099</v>
      </c>
      <c r="L12">
        <v>1.2229719909746199</v>
      </c>
      <c r="M12">
        <v>1.1577547720580399</v>
      </c>
      <c r="N12">
        <v>1.11071054481312</v>
      </c>
      <c r="O12">
        <v>1.0799981949930699</v>
      </c>
      <c r="P12">
        <v>1.0593350686919001</v>
      </c>
      <c r="Q12">
        <v>1.0453377180362999</v>
      </c>
      <c r="R12">
        <v>1.0375329597458101</v>
      </c>
      <c r="S12">
        <v>1.03203272230072</v>
      </c>
      <c r="T12">
        <v>1.0302735537398</v>
      </c>
      <c r="U12">
        <v>1.0308894942279601</v>
      </c>
      <c r="V12">
        <v>1.0366584783406101</v>
      </c>
      <c r="W12">
        <v>1.0461392646079</v>
      </c>
      <c r="X12">
        <v>1.05704825695046</v>
      </c>
      <c r="Y12">
        <v>1.0706360483028401</v>
      </c>
      <c r="Z12">
        <v>1.08695396526892</v>
      </c>
      <c r="AA12">
        <v>1.1066040963816299</v>
      </c>
      <c r="AB12">
        <v>1.1284199665904699</v>
      </c>
      <c r="AC12">
        <v>1.1536656496309101</v>
      </c>
      <c r="AD12">
        <v>1.18218494570142</v>
      </c>
      <c r="AE12">
        <v>1.21438314053624</v>
      </c>
      <c r="AF12">
        <v>1.25141175463014</v>
      </c>
      <c r="AG12">
        <v>1.2926213633650701</v>
      </c>
      <c r="AH12">
        <v>1.3390153575641501</v>
      </c>
      <c r="AI12">
        <v>1.39145354967941</v>
      </c>
      <c r="AJ12">
        <v>1.45131409073796</v>
      </c>
      <c r="AK12">
        <v>1.51804495350998</v>
      </c>
      <c r="AL12">
        <v>1.59296846285061</v>
      </c>
      <c r="AM12">
        <v>1.6825777947655001</v>
      </c>
      <c r="AN12">
        <v>1.7845192126985001</v>
      </c>
      <c r="AO12">
        <v>1.9029734915785199</v>
      </c>
      <c r="AP12">
        <v>2.0425036966292498</v>
      </c>
      <c r="AQ12">
        <v>2.2049038960912002</v>
      </c>
      <c r="AR12">
        <v>2.40149609884861</v>
      </c>
      <c r="AS12">
        <v>2.63524147864306</v>
      </c>
    </row>
    <row r="13" spans="1:45" x14ac:dyDescent="0.2">
      <c r="A13">
        <v>1.6657033045143699</v>
      </c>
      <c r="B13">
        <v>1.7012615277977199</v>
      </c>
      <c r="C13">
        <v>1.7181967899028399</v>
      </c>
      <c r="D13">
        <v>1.7151890746168799</v>
      </c>
      <c r="E13">
        <v>1.69526282956621</v>
      </c>
      <c r="F13">
        <v>1.6621883806339701</v>
      </c>
      <c r="G13">
        <v>1.60947740861455</v>
      </c>
      <c r="H13">
        <v>1.5382585825797399</v>
      </c>
      <c r="I13">
        <v>1.45045372126323</v>
      </c>
      <c r="J13">
        <v>1.3648025675001401</v>
      </c>
      <c r="K13">
        <v>1.27947890636061</v>
      </c>
      <c r="L13">
        <v>1.20537612861746</v>
      </c>
      <c r="M13">
        <v>1.1433617315362901</v>
      </c>
      <c r="N13">
        <v>1.09869280372457</v>
      </c>
      <c r="O13">
        <v>1.0697989235887899</v>
      </c>
      <c r="P13">
        <v>1.0505909214498701</v>
      </c>
      <c r="Q13">
        <v>1.0378061141169701</v>
      </c>
      <c r="R13">
        <v>1.0310004888487601</v>
      </c>
      <c r="S13">
        <v>1.0262664256249701</v>
      </c>
      <c r="T13">
        <v>1.02519128648574</v>
      </c>
      <c r="U13">
        <v>1.02640474014</v>
      </c>
      <c r="V13">
        <v>1.0326872706097701</v>
      </c>
      <c r="W13">
        <v>1.04260938315373</v>
      </c>
      <c r="X13">
        <v>1.05390624285658</v>
      </c>
      <c r="Y13">
        <v>1.06777606954894</v>
      </c>
      <c r="Z13">
        <v>1.08437035844742</v>
      </c>
      <c r="AA13">
        <v>1.1042883281666001</v>
      </c>
      <c r="AB13">
        <v>1.1262814351720101</v>
      </c>
      <c r="AC13">
        <v>1.1517690804918901</v>
      </c>
      <c r="AD13">
        <v>1.1804255839789</v>
      </c>
      <c r="AE13">
        <v>1.2128352577818799</v>
      </c>
      <c r="AF13">
        <v>1.24995313128587</v>
      </c>
      <c r="AG13">
        <v>1.29125286070996</v>
      </c>
      <c r="AH13">
        <v>1.3377586887299</v>
      </c>
      <c r="AI13">
        <v>1.3902875542898501</v>
      </c>
      <c r="AJ13">
        <v>1.4502099830047299</v>
      </c>
      <c r="AK13">
        <v>1.5170178534616698</v>
      </c>
      <c r="AL13">
        <v>1.5919596818870501</v>
      </c>
      <c r="AM13">
        <v>1.68164296012812</v>
      </c>
      <c r="AN13">
        <v>1.7836275725128701</v>
      </c>
      <c r="AO13">
        <v>1.90211554788029</v>
      </c>
      <c r="AP13">
        <v>2.0417079378739298</v>
      </c>
      <c r="AQ13">
        <v>2.2040957304453701</v>
      </c>
      <c r="AR13">
        <v>2.400746382571</v>
      </c>
      <c r="AS13">
        <v>2.6344198798964502</v>
      </c>
    </row>
    <row r="14" spans="1:45" x14ac:dyDescent="0.2">
      <c r="A14">
        <v>1.58863062506052</v>
      </c>
      <c r="B14">
        <v>1.6242364084462602</v>
      </c>
      <c r="C14">
        <v>1.64568054214118</v>
      </c>
      <c r="D14">
        <v>1.6483391519019901</v>
      </c>
      <c r="E14">
        <v>1.63541255919331</v>
      </c>
      <c r="F14">
        <v>1.61051710401326</v>
      </c>
      <c r="G14">
        <v>1.5653947666277599</v>
      </c>
      <c r="H14">
        <v>1.50153274292363</v>
      </c>
      <c r="I14">
        <v>1.41930152063934</v>
      </c>
      <c r="J14">
        <v>1.33895559774263</v>
      </c>
      <c r="K14">
        <v>1.2583805534197299</v>
      </c>
      <c r="L14">
        <v>1.1881766506350699</v>
      </c>
      <c r="M14">
        <v>1.12905965090404</v>
      </c>
      <c r="N14">
        <v>1.0866747526215099</v>
      </c>
      <c r="O14">
        <v>1.0596544814340201</v>
      </c>
      <c r="P14">
        <v>1.04176580843823</v>
      </c>
      <c r="Q14">
        <v>1.0301333001883299</v>
      </c>
      <c r="R14">
        <v>1.02422920460036</v>
      </c>
      <c r="S14">
        <v>1.02039319546816</v>
      </c>
      <c r="T14">
        <v>1.0199175669035401</v>
      </c>
      <c r="U14">
        <v>1.02183821170641</v>
      </c>
      <c r="V14">
        <v>1.02858400445923</v>
      </c>
      <c r="W14">
        <v>1.0388592447143601</v>
      </c>
      <c r="X14">
        <v>1.0505441825456501</v>
      </c>
      <c r="Y14">
        <v>1.0648100773307501</v>
      </c>
      <c r="Z14">
        <v>1.0816530887772</v>
      </c>
      <c r="AA14">
        <v>1.1018231062417601</v>
      </c>
      <c r="AB14">
        <v>1.12402637787682</v>
      </c>
      <c r="AC14">
        <v>1.1496970322114901</v>
      </c>
      <c r="AD14">
        <v>1.1785882648422201</v>
      </c>
      <c r="AE14">
        <v>1.2110224759575401</v>
      </c>
      <c r="AF14">
        <v>1.24831942521784</v>
      </c>
      <c r="AG14">
        <v>1.2897599046082999</v>
      </c>
      <c r="AH14">
        <v>1.3363722603142001</v>
      </c>
      <c r="AI14">
        <v>1.3890041362074701</v>
      </c>
      <c r="AJ14">
        <v>1.4490067655651999</v>
      </c>
      <c r="AK14">
        <v>1.5158826691204901</v>
      </c>
      <c r="AL14">
        <v>1.5908636963146501</v>
      </c>
      <c r="AM14">
        <v>1.68062947906779</v>
      </c>
      <c r="AN14">
        <v>1.78261322109787</v>
      </c>
      <c r="AO14">
        <v>1.90115530474846</v>
      </c>
      <c r="AP14">
        <v>2.0407953053553398</v>
      </c>
      <c r="AQ14">
        <v>2.2032416783190398</v>
      </c>
      <c r="AR14">
        <v>2.3998356719781198</v>
      </c>
      <c r="AS14">
        <v>2.6336120249312001</v>
      </c>
    </row>
    <row r="15" spans="1:45" x14ac:dyDescent="0.2">
      <c r="A15">
        <v>1.5161190333740699</v>
      </c>
      <c r="B15">
        <v>1.5518730158910898</v>
      </c>
      <c r="C15">
        <v>1.5758498793962401</v>
      </c>
      <c r="D15">
        <v>1.5834981774808798</v>
      </c>
      <c r="E15">
        <v>1.57738663459697</v>
      </c>
      <c r="F15">
        <v>1.5591826365146702</v>
      </c>
      <c r="G15">
        <v>1.5217114010108199</v>
      </c>
      <c r="H15">
        <v>1.4652406117526</v>
      </c>
      <c r="I15">
        <v>1.38952782516894</v>
      </c>
      <c r="J15">
        <v>1.3123411212362401</v>
      </c>
      <c r="K15">
        <v>1.23770653163919</v>
      </c>
      <c r="L15">
        <v>1.1712554096836401</v>
      </c>
      <c r="M15">
        <v>1.1150535456841399</v>
      </c>
      <c r="N15">
        <v>1.07482769604144</v>
      </c>
      <c r="O15">
        <v>1.0495263232390499</v>
      </c>
      <c r="P15">
        <v>1.0329385678841201</v>
      </c>
      <c r="Q15">
        <v>1.02239606994295</v>
      </c>
      <c r="R15">
        <v>1.0173605679689699</v>
      </c>
      <c r="S15">
        <v>1.0142880725950001</v>
      </c>
      <c r="T15">
        <v>1.0144890455000299</v>
      </c>
      <c r="U15">
        <v>1.0169782049868401</v>
      </c>
      <c r="V15">
        <v>1.02429033856466</v>
      </c>
      <c r="W15">
        <v>1.0349576884393199</v>
      </c>
      <c r="X15">
        <v>1.0470374150931501</v>
      </c>
      <c r="Y15">
        <v>1.0616165846350401</v>
      </c>
      <c r="Z15">
        <v>1.0787516530012899</v>
      </c>
      <c r="AA15">
        <v>1.0991613621779699</v>
      </c>
      <c r="AB15">
        <v>1.1216063289797999</v>
      </c>
      <c r="AC15">
        <v>1.14752196306302</v>
      </c>
      <c r="AD15">
        <v>1.1765052125791999</v>
      </c>
      <c r="AE15">
        <v>1.2092067921504099</v>
      </c>
      <c r="AF15">
        <v>1.2466169909276199</v>
      </c>
      <c r="AG15">
        <v>1.28818614002121</v>
      </c>
      <c r="AH15">
        <v>1.33488104687458</v>
      </c>
      <c r="AI15">
        <v>1.38761996697423</v>
      </c>
      <c r="AJ15">
        <v>1.4476707203441199</v>
      </c>
      <c r="AK15">
        <v>1.5146430796519499</v>
      </c>
      <c r="AL15">
        <v>1.5897070100184201</v>
      </c>
      <c r="AM15">
        <v>1.6795503655019401</v>
      </c>
      <c r="AN15">
        <v>1.78159784715703</v>
      </c>
      <c r="AO15">
        <v>1.90010671187152</v>
      </c>
      <c r="AP15">
        <v>2.0398546518253098</v>
      </c>
      <c r="AQ15">
        <v>2.2023151985199299</v>
      </c>
      <c r="AR15">
        <v>2.39889150554612</v>
      </c>
      <c r="AS15">
        <v>2.6327030988909801</v>
      </c>
    </row>
    <row r="16" spans="1:45" x14ac:dyDescent="0.2">
      <c r="A16">
        <v>1.44777194036145</v>
      </c>
      <c r="B16">
        <v>1.4829869832090101</v>
      </c>
      <c r="C16">
        <v>1.50904823010099</v>
      </c>
      <c r="D16">
        <v>1.5216404920325699</v>
      </c>
      <c r="E16">
        <v>1.5209772991205299</v>
      </c>
      <c r="F16">
        <v>1.5093056573980199</v>
      </c>
      <c r="G16">
        <v>1.4788026945250201</v>
      </c>
      <c r="H16">
        <v>1.42967903662784</v>
      </c>
      <c r="I16">
        <v>1.36072620634925</v>
      </c>
      <c r="J16">
        <v>1.2883958095639201</v>
      </c>
      <c r="K16">
        <v>1.21655483484797</v>
      </c>
      <c r="L16">
        <v>1.15463991421594</v>
      </c>
      <c r="M16">
        <v>1.1013034419157699</v>
      </c>
      <c r="N16">
        <v>1.0631430490656399</v>
      </c>
      <c r="O16">
        <v>1.0393685300561499</v>
      </c>
      <c r="P16">
        <v>1</v>
      </c>
      <c r="Q16">
        <v>1.0144764108203099</v>
      </c>
      <c r="R16">
        <v>1.0103220675604101</v>
      </c>
      <c r="S16">
        <v>1.0080279722093</v>
      </c>
      <c r="T16">
        <v>1.00891236629348</v>
      </c>
      <c r="U16">
        <v>1.0120038664434601</v>
      </c>
      <c r="V16">
        <v>1.01978032937429</v>
      </c>
      <c r="W16">
        <v>1.03096647338238</v>
      </c>
      <c r="X16">
        <v>1.04336166589586</v>
      </c>
      <c r="Y16">
        <v>1.0582650063330601</v>
      </c>
      <c r="Z16">
        <v>1.07576807456502</v>
      </c>
      <c r="AA16">
        <v>1.0964244529298399</v>
      </c>
      <c r="AB16">
        <v>1.11908313002273</v>
      </c>
      <c r="AC16">
        <v>1.1452109056790101</v>
      </c>
      <c r="AD16">
        <v>1.1743895947301799</v>
      </c>
      <c r="AE16">
        <v>1.20720529018016</v>
      </c>
      <c r="AF16">
        <v>1.2447593187196799</v>
      </c>
      <c r="AG16">
        <v>1.28647987200682</v>
      </c>
      <c r="AH16">
        <v>1.33328653853934</v>
      </c>
      <c r="AI16">
        <v>1.3861041892417301</v>
      </c>
      <c r="AJ16">
        <v>1.4462668832191401</v>
      </c>
      <c r="AK16">
        <v>1.5133091022854801</v>
      </c>
      <c r="AL16">
        <v>1.5884992031879999</v>
      </c>
      <c r="AM16">
        <v>1.67833569008049</v>
      </c>
      <c r="AN16">
        <v>1.78044333974125</v>
      </c>
      <c r="AO16">
        <v>1.89905945037672</v>
      </c>
      <c r="AP16">
        <v>2.0387627940539299</v>
      </c>
      <c r="AQ16">
        <v>2.2012845453661698</v>
      </c>
      <c r="AR16">
        <v>2.3979343278639202</v>
      </c>
      <c r="AS16">
        <v>2.63169083663804</v>
      </c>
    </row>
    <row r="17" spans="1:45" x14ac:dyDescent="0.2">
      <c r="A17">
        <v>1.38248299325531</v>
      </c>
      <c r="B17">
        <v>1.41779431738398</v>
      </c>
      <c r="C17">
        <v>1.44553752703328</v>
      </c>
      <c r="D17">
        <v>1.4616334375451299</v>
      </c>
      <c r="E17">
        <v>1.4665831392013999</v>
      </c>
      <c r="F17">
        <v>1.4606938192314101</v>
      </c>
      <c r="G17">
        <v>1.4368271738148199</v>
      </c>
      <c r="H17">
        <v>1.39470768217304</v>
      </c>
      <c r="I17">
        <v>1.33247224769103</v>
      </c>
      <c r="J17">
        <v>1.26546574130648</v>
      </c>
      <c r="K17">
        <v>1.19731205736524</v>
      </c>
      <c r="L17">
        <v>1.13758536787176</v>
      </c>
      <c r="M17">
        <v>1.08782993261335</v>
      </c>
      <c r="N17">
        <v>1.05165862405479</v>
      </c>
      <c r="O17">
        <v>1.0292714962967999</v>
      </c>
      <c r="P17">
        <v>1.0150865482199301</v>
      </c>
      <c r="Q17">
        <v>1.00651455155897</v>
      </c>
      <c r="R17">
        <v>1.0031817884269401</v>
      </c>
      <c r="S17">
        <v>1.0015856079871801</v>
      </c>
      <c r="T17">
        <v>1.00314743197277</v>
      </c>
      <c r="U17">
        <v>1.00680250768169</v>
      </c>
      <c r="V17">
        <v>1.01509325795706</v>
      </c>
      <c r="W17">
        <v>1.0267049602969101</v>
      </c>
      <c r="X17">
        <v>1.0395184619237501</v>
      </c>
      <c r="Y17">
        <v>1.0547559493074801</v>
      </c>
      <c r="Z17">
        <v>1.0725327763429899</v>
      </c>
      <c r="AA17">
        <v>1.0935041103765499</v>
      </c>
      <c r="AB17">
        <v>1.1164453315257901</v>
      </c>
      <c r="AC17">
        <v>1.1426830155315699</v>
      </c>
      <c r="AD17">
        <v>1.1720753554443799</v>
      </c>
      <c r="AE17">
        <v>1.20508611720196</v>
      </c>
      <c r="AF17">
        <v>1.24280589616739</v>
      </c>
      <c r="AG17">
        <v>1.2846304270472899</v>
      </c>
      <c r="AH17">
        <v>1.3315757911628401</v>
      </c>
      <c r="AI17">
        <v>1.3845259217958201</v>
      </c>
      <c r="AJ17">
        <v>1.4447877384671399</v>
      </c>
      <c r="AK17">
        <v>1.5119169727698201</v>
      </c>
      <c r="AL17">
        <v>1.5871237942347101</v>
      </c>
      <c r="AM17">
        <v>1.67707858544128</v>
      </c>
      <c r="AN17">
        <v>1.7792219887331799</v>
      </c>
      <c r="AO17">
        <v>1.8978524619852002</v>
      </c>
      <c r="AP17">
        <v>2.0376351648078499</v>
      </c>
      <c r="AQ17">
        <v>2.2001777488938998</v>
      </c>
      <c r="AR17">
        <v>2.39687347802063</v>
      </c>
      <c r="AS17">
        <v>2.6306803449956999</v>
      </c>
    </row>
    <row r="18" spans="1:45" x14ac:dyDescent="0.2">
      <c r="A18">
        <v>1.32135472878206</v>
      </c>
      <c r="B18">
        <v>1.3560678312055199</v>
      </c>
      <c r="C18">
        <v>1.38498342162982</v>
      </c>
      <c r="D18">
        <v>1.40439707943979</v>
      </c>
      <c r="E18">
        <v>1.4139117903579401</v>
      </c>
      <c r="F18">
        <v>1.4129879143169801</v>
      </c>
      <c r="G18">
        <v>1.3958419875522801</v>
      </c>
      <c r="H18">
        <v>1.36040842687098</v>
      </c>
      <c r="I18">
        <v>1.3048392756942599</v>
      </c>
      <c r="J18">
        <v>1.2431474816735</v>
      </c>
      <c r="K18">
        <v>1.1791423805174299</v>
      </c>
      <c r="L18">
        <v>1.12197124115947</v>
      </c>
      <c r="M18">
        <v>1.0745583349261101</v>
      </c>
      <c r="N18">
        <v>1.04025116731398</v>
      </c>
      <c r="O18">
        <v>1.0191885328513399</v>
      </c>
      <c r="P18">
        <v>1.0060463658521801</v>
      </c>
      <c r="Q18">
        <v>0.99843853733253707</v>
      </c>
      <c r="R18">
        <v>0.99592326973308998</v>
      </c>
      <c r="S18">
        <v>0.99503660103760005</v>
      </c>
      <c r="T18">
        <v>0.99728363670152997</v>
      </c>
      <c r="U18">
        <v>1.0014526214742701</v>
      </c>
      <c r="V18">
        <v>1.0102690279272299</v>
      </c>
      <c r="W18">
        <v>1.02232494776611</v>
      </c>
      <c r="X18">
        <v>1.03554067503452</v>
      </c>
      <c r="Y18">
        <v>1.05112088712851</v>
      </c>
      <c r="Z18">
        <v>1.06916502197078</v>
      </c>
      <c r="AA18">
        <v>1.0904073406229999</v>
      </c>
      <c r="AB18">
        <v>1.1135843539881101</v>
      </c>
      <c r="AC18">
        <v>1.1400995288903799</v>
      </c>
      <c r="AD18">
        <v>1.1696785646179599</v>
      </c>
      <c r="AE18">
        <v>1.2028658860513</v>
      </c>
      <c r="AF18">
        <v>1.24074687574669</v>
      </c>
      <c r="AG18">
        <v>1.2827207042612601</v>
      </c>
      <c r="AH18">
        <v>1.3297844680577899</v>
      </c>
      <c r="AI18">
        <v>1.3828292971215399</v>
      </c>
      <c r="AJ18">
        <v>1.4431824024097299</v>
      </c>
      <c r="AK18">
        <v>1.5103641534428001</v>
      </c>
      <c r="AL18">
        <v>1.5856928015249498</v>
      </c>
      <c r="AM18">
        <v>1.6756938494274198</v>
      </c>
      <c r="AN18">
        <v>1.77788947645942</v>
      </c>
      <c r="AO18">
        <v>1.8966437434074002</v>
      </c>
      <c r="AP18">
        <v>2.0364327939738698</v>
      </c>
      <c r="AQ18">
        <v>2.1990078774229698</v>
      </c>
      <c r="AR18">
        <v>2.3957186407085498</v>
      </c>
      <c r="AS18">
        <v>2.6295434901451298</v>
      </c>
    </row>
    <row r="19" spans="1:45" x14ac:dyDescent="0.2">
      <c r="A19">
        <v>1.2639799287645799</v>
      </c>
      <c r="B19">
        <v>1.2979762395190699</v>
      </c>
      <c r="C19">
        <v>1.3275575800955</v>
      </c>
      <c r="D19">
        <v>1.34991473679907</v>
      </c>
      <c r="E19">
        <v>1.3630933967819701</v>
      </c>
      <c r="F19">
        <v>1.3673578937334501</v>
      </c>
      <c r="G19">
        <v>1.35596711285906</v>
      </c>
      <c r="H19">
        <v>1.3269750158176601</v>
      </c>
      <c r="I19">
        <v>1.2779852673305501</v>
      </c>
      <c r="J19">
        <v>1.2213576253153</v>
      </c>
      <c r="K19">
        <v>1.1615379323335899</v>
      </c>
      <c r="L19">
        <v>1.10722485795292</v>
      </c>
      <c r="M19">
        <v>1.06105885552921</v>
      </c>
      <c r="N19">
        <v>1.0289748354399499</v>
      </c>
      <c r="O19">
        <v>1.0091921751625199</v>
      </c>
      <c r="P19">
        <v>0.99701136850793404</v>
      </c>
      <c r="Q19">
        <v>0.99027732322971507</v>
      </c>
      <c r="R19">
        <v>0.98849246332480611</v>
      </c>
      <c r="S19">
        <v>0.98834550728234105</v>
      </c>
      <c r="T19">
        <v>0.99119401532358209</v>
      </c>
      <c r="U19">
        <v>0.99596726751980713</v>
      </c>
      <c r="V19">
        <v>1.00529866291002</v>
      </c>
      <c r="W19">
        <v>1.01776627578899</v>
      </c>
      <c r="X19">
        <v>1.0313551116538699</v>
      </c>
      <c r="Y19">
        <v>1.04730309571118</v>
      </c>
      <c r="Z19">
        <v>1.0656808406456</v>
      </c>
      <c r="AA19">
        <v>1.08716911429075</v>
      </c>
      <c r="AB19">
        <v>1.11062149835673</v>
      </c>
      <c r="AC19">
        <v>1.13734935712299</v>
      </c>
      <c r="AD19">
        <v>1.1671452177649</v>
      </c>
      <c r="AE19">
        <v>1.2005340054001501</v>
      </c>
      <c r="AF19">
        <v>1.2385437152682</v>
      </c>
      <c r="AG19">
        <v>1.2806510009510901</v>
      </c>
      <c r="AH19">
        <v>1.32786410174569</v>
      </c>
      <c r="AI19">
        <v>1.38102905562034</v>
      </c>
      <c r="AJ19">
        <v>1.4415033623289</v>
      </c>
      <c r="AK19">
        <v>1.5088363325168901</v>
      </c>
      <c r="AL19">
        <v>1.58417977075531</v>
      </c>
      <c r="AM19">
        <v>1.6742455104715899</v>
      </c>
      <c r="AN19">
        <v>1.7765240419913901</v>
      </c>
      <c r="AO19">
        <v>1.8952860477925602</v>
      </c>
      <c r="AP19">
        <v>2.0351336192460598</v>
      </c>
      <c r="AQ19">
        <v>2.1977774281651099</v>
      </c>
      <c r="AR19">
        <v>2.3945086784212699</v>
      </c>
      <c r="AS19">
        <v>2.6283060559579798</v>
      </c>
    </row>
    <row r="20" spans="1:45" x14ac:dyDescent="0.2">
      <c r="A20">
        <v>1.2096030699820699</v>
      </c>
      <c r="B20">
        <v>1.2427251914752999</v>
      </c>
      <c r="C20">
        <v>1.27347791947653</v>
      </c>
      <c r="D20">
        <v>1.29785274101777</v>
      </c>
      <c r="E20">
        <v>1.31482697849159</v>
      </c>
      <c r="F20">
        <v>1.32307732422528</v>
      </c>
      <c r="G20">
        <v>1.3169880802298901</v>
      </c>
      <c r="H20">
        <v>1.2941196416782099</v>
      </c>
      <c r="I20">
        <v>1.25162275546371</v>
      </c>
      <c r="J20">
        <v>1.19993512563545</v>
      </c>
      <c r="K20">
        <v>1.1444068008507799</v>
      </c>
      <c r="L20">
        <v>1.0930441071538</v>
      </c>
      <c r="M20">
        <v>1.04876296673562</v>
      </c>
      <c r="N20">
        <v>1.01737027282506</v>
      </c>
      <c r="O20">
        <v>0.99917717939197004</v>
      </c>
      <c r="P20">
        <v>0.98798489413890911</v>
      </c>
      <c r="Q20">
        <v>0.9820757346742981</v>
      </c>
      <c r="R20">
        <v>0.98101334900369308</v>
      </c>
      <c r="S20">
        <v>0.98153983413430712</v>
      </c>
      <c r="T20">
        <v>0.98498226571563208</v>
      </c>
      <c r="U20">
        <v>0.99033921344676812</v>
      </c>
      <c r="V20">
        <v>1.00012139913609</v>
      </c>
      <c r="W20">
        <v>1.0130233172974601</v>
      </c>
      <c r="X20">
        <v>1.0270352299654999</v>
      </c>
      <c r="Y20">
        <v>1.04329432402869</v>
      </c>
      <c r="Z20">
        <v>1.0620191490153199</v>
      </c>
      <c r="AA20">
        <v>1.0838059895576899</v>
      </c>
      <c r="AB20">
        <v>1.1074886630860701</v>
      </c>
      <c r="AC20">
        <v>1.1345190709383399</v>
      </c>
      <c r="AD20">
        <v>1.16452351248967</v>
      </c>
      <c r="AE20">
        <v>1.1980246274150801</v>
      </c>
      <c r="AF20">
        <v>1.23622704739876</v>
      </c>
      <c r="AG20">
        <v>1.2785182448711401</v>
      </c>
      <c r="AH20">
        <v>1.3258346260398</v>
      </c>
      <c r="AI20">
        <v>1.37912078402105</v>
      </c>
      <c r="AJ20">
        <v>1.43970699332997</v>
      </c>
      <c r="AK20">
        <v>1.50711811856393</v>
      </c>
      <c r="AL20">
        <v>1.5825889884745701</v>
      </c>
      <c r="AM20">
        <v>1.6727251631322901</v>
      </c>
      <c r="AN20">
        <v>1.77505713447235</v>
      </c>
      <c r="AO20">
        <v>1.8938979894362</v>
      </c>
      <c r="AP20">
        <v>2.0337803653526998</v>
      </c>
      <c r="AQ20">
        <v>2.1964381241786399</v>
      </c>
      <c r="AR20">
        <v>2.3932134186747502</v>
      </c>
      <c r="AS20">
        <v>2.62705598674652</v>
      </c>
    </row>
    <row r="21" spans="1:45" x14ac:dyDescent="0.2">
      <c r="A21">
        <v>1.15867107143466</v>
      </c>
      <c r="B21">
        <v>1.19127660795465</v>
      </c>
      <c r="C21">
        <v>1.2220259950963701</v>
      </c>
      <c r="D21">
        <v>1.2485452108251001</v>
      </c>
      <c r="E21">
        <v>1.2685821137969999</v>
      </c>
      <c r="F21">
        <v>1.28072725086982</v>
      </c>
      <c r="G21">
        <v>1.27963116276981</v>
      </c>
      <c r="H21">
        <v>1.2623431228267801</v>
      </c>
      <c r="I21">
        <v>1.2254998704048601</v>
      </c>
      <c r="J21">
        <v>1.1791183405738299</v>
      </c>
      <c r="K21">
        <v>1.12763966314291</v>
      </c>
      <c r="L21">
        <v>1.07928031334325</v>
      </c>
      <c r="M21">
        <v>1.03711286798597</v>
      </c>
      <c r="N21">
        <v>1.0067276103465499</v>
      </c>
      <c r="O21">
        <v>0.98928895753269708</v>
      </c>
      <c r="P21">
        <v>0.97893178922520607</v>
      </c>
      <c r="Q21">
        <v>0.97381512286056804</v>
      </c>
      <c r="R21">
        <v>0.97342166630574212</v>
      </c>
      <c r="S21">
        <v>0.97459290363480811</v>
      </c>
      <c r="T21">
        <v>0.97865214296359904</v>
      </c>
      <c r="U21">
        <v>0.9845550682339641</v>
      </c>
      <c r="V21">
        <v>0.99486466104586513</v>
      </c>
      <c r="W21">
        <v>1.0081603603940299</v>
      </c>
      <c r="X21">
        <v>1.02258868357749</v>
      </c>
      <c r="Y21">
        <v>1.0392127491571599</v>
      </c>
      <c r="Z21">
        <v>1.0582845325864501</v>
      </c>
      <c r="AA21">
        <v>1.0803249541678701</v>
      </c>
      <c r="AB21">
        <v>1.10428185518133</v>
      </c>
      <c r="AC21">
        <v>1.1315153023357201</v>
      </c>
      <c r="AD21">
        <v>1.16171883757588</v>
      </c>
      <c r="AE21">
        <v>1.1954794829882101</v>
      </c>
      <c r="AF21">
        <v>1.23382513517639</v>
      </c>
      <c r="AG21">
        <v>1.2762964614132399</v>
      </c>
      <c r="AH21">
        <v>1.3237387787819701</v>
      </c>
      <c r="AI21">
        <v>1.3771279388623801</v>
      </c>
      <c r="AJ21">
        <v>1.4378601179169199</v>
      </c>
      <c r="AK21">
        <v>1.50534358416869</v>
      </c>
      <c r="AL21">
        <v>1.5808858708947899</v>
      </c>
      <c r="AM21">
        <v>1.67108762528604</v>
      </c>
      <c r="AN21">
        <v>1.7735396344429799</v>
      </c>
      <c r="AO21">
        <v>1.8924138506325199</v>
      </c>
      <c r="AP21">
        <v>2.0323622445296401</v>
      </c>
      <c r="AQ21">
        <v>2.1950536679565298</v>
      </c>
      <c r="AR21">
        <v>2.3918529053878101</v>
      </c>
      <c r="AS21">
        <v>2.62572299376248</v>
      </c>
    </row>
    <row r="22" spans="1:45" x14ac:dyDescent="0.2">
      <c r="A22">
        <v>1.1106808255327101</v>
      </c>
      <c r="B22">
        <v>1.1424190678068999</v>
      </c>
      <c r="C22">
        <v>1.1736363402786401</v>
      </c>
      <c r="D22">
        <v>1.2017965394649601</v>
      </c>
      <c r="E22">
        <v>1.22422453082939</v>
      </c>
      <c r="F22">
        <v>1.2399355652303601</v>
      </c>
      <c r="G22">
        <v>1.2430457105952</v>
      </c>
      <c r="H22">
        <v>1.2312234955782</v>
      </c>
      <c r="I22">
        <v>1.2003738954629899</v>
      </c>
      <c r="J22">
        <v>1.15866644771155</v>
      </c>
      <c r="K22">
        <v>1.1112574405493101</v>
      </c>
      <c r="L22">
        <v>1.06577228382123</v>
      </c>
      <c r="M22">
        <v>1.0257855852545801</v>
      </c>
      <c r="N22">
        <v>0.99657933471707605</v>
      </c>
      <c r="O22">
        <v>0.97908496627071906</v>
      </c>
      <c r="P22">
        <v>0.96990040028634306</v>
      </c>
      <c r="Q22">
        <v>0.96555766341768712</v>
      </c>
      <c r="R22">
        <v>0.9657427422343261</v>
      </c>
      <c r="S22">
        <v>0.96754987131688808</v>
      </c>
      <c r="T22">
        <v>0.97222450490089407</v>
      </c>
      <c r="U22">
        <v>0.9786906138577911</v>
      </c>
      <c r="V22">
        <v>0.98946029270798996</v>
      </c>
      <c r="W22">
        <v>1.0031969751504199</v>
      </c>
      <c r="X22">
        <v>1.0179520054059199</v>
      </c>
      <c r="Y22">
        <v>1.0349269737468201</v>
      </c>
      <c r="Z22">
        <v>1.0542996366050401</v>
      </c>
      <c r="AA22">
        <v>1.07670059227994</v>
      </c>
      <c r="AB22">
        <v>1.1009325474034899</v>
      </c>
      <c r="AC22">
        <v>1.12839957467574</v>
      </c>
      <c r="AD22">
        <v>1.15880978992282</v>
      </c>
      <c r="AE22">
        <v>1.19276083563793</v>
      </c>
      <c r="AF22">
        <v>1.23129985728227</v>
      </c>
      <c r="AG22">
        <v>1.2739142665094501</v>
      </c>
      <c r="AH22">
        <v>1.32149515889651</v>
      </c>
      <c r="AI22">
        <v>1.37505611739995</v>
      </c>
      <c r="AJ22">
        <v>1.43588150055595</v>
      </c>
      <c r="AK22">
        <v>1.5034617694561501</v>
      </c>
      <c r="AL22">
        <v>1.5791100736016799</v>
      </c>
      <c r="AM22">
        <v>1.66943584257189</v>
      </c>
      <c r="AN22">
        <v>1.7719072109962299</v>
      </c>
      <c r="AO22">
        <v>1.8908384080094101</v>
      </c>
      <c r="AP22">
        <v>2.0308154668296199</v>
      </c>
      <c r="AQ22">
        <v>2.19358839253547</v>
      </c>
      <c r="AR22">
        <v>2.3904093038513001</v>
      </c>
      <c r="AS22">
        <v>2.6243193570931203</v>
      </c>
    </row>
    <row r="23" spans="1:45" x14ac:dyDescent="0.2">
      <c r="A23">
        <v>1.06571738932584</v>
      </c>
      <c r="B23">
        <v>1.0966115430583501</v>
      </c>
      <c r="C23">
        <v>1.1280377645484301</v>
      </c>
      <c r="D23">
        <v>1.15709691761063</v>
      </c>
      <c r="E23">
        <v>1.1822967092222001</v>
      </c>
      <c r="F23">
        <v>1.2009037045151001</v>
      </c>
      <c r="G23">
        <v>1.20795648799671</v>
      </c>
      <c r="H23">
        <v>1.2009327352827901</v>
      </c>
      <c r="I23">
        <v>1.1756547628917799</v>
      </c>
      <c r="J23">
        <v>1.13874905095725</v>
      </c>
      <c r="K23">
        <v>1.0951848091310901</v>
      </c>
      <c r="L23">
        <v>1.05266026615053</v>
      </c>
      <c r="M23">
        <v>1.0146885803691901</v>
      </c>
      <c r="N23">
        <v>0.98677911375589999</v>
      </c>
      <c r="O23">
        <v>0.96987810787528606</v>
      </c>
      <c r="P23">
        <v>0.96061281120137909</v>
      </c>
      <c r="Q23">
        <v>0.95727759114737809</v>
      </c>
      <c r="R23">
        <v>0.95807394127615808</v>
      </c>
      <c r="S23">
        <v>0.9605206631838491</v>
      </c>
      <c r="T23">
        <v>0.9657437639139721</v>
      </c>
      <c r="U23">
        <v>0.97271511040801406</v>
      </c>
      <c r="V23">
        <v>0.98394115529489512</v>
      </c>
      <c r="W23">
        <v>0.99809006683717305</v>
      </c>
      <c r="X23">
        <v>1.01323495862365</v>
      </c>
      <c r="Y23">
        <v>1.03054421824158</v>
      </c>
      <c r="Z23">
        <v>1.0502670786616</v>
      </c>
      <c r="AA23">
        <v>1.0729558048625101</v>
      </c>
      <c r="AB23">
        <v>1.09745985124973</v>
      </c>
      <c r="AC23">
        <v>1.12519527667992</v>
      </c>
      <c r="AD23">
        <v>1.15584057364457</v>
      </c>
      <c r="AE23">
        <v>1.1899807597538801</v>
      </c>
      <c r="AF23">
        <v>1.2287399972964601</v>
      </c>
      <c r="AG23">
        <v>1.27146474009703</v>
      </c>
      <c r="AH23">
        <v>1.3192157408224099</v>
      </c>
      <c r="AI23">
        <v>1.37285817529521</v>
      </c>
      <c r="AJ23">
        <v>1.4338058375009</v>
      </c>
      <c r="AK23">
        <v>1.5015268813234699</v>
      </c>
      <c r="AL23">
        <v>1.57726145162349</v>
      </c>
      <c r="AM23">
        <v>1.6676636530495101</v>
      </c>
      <c r="AN23">
        <v>1.7702252340267699</v>
      </c>
      <c r="AO23">
        <v>1.88915380671527</v>
      </c>
      <c r="AP23">
        <v>2.0292149265260599</v>
      </c>
      <c r="AQ23">
        <v>2.1920125252140901</v>
      </c>
      <c r="AR23">
        <v>2.38888901671986</v>
      </c>
      <c r="AS23">
        <v>2.62279613433153</v>
      </c>
    </row>
    <row r="24" spans="1:45" x14ac:dyDescent="0.2">
      <c r="A24">
        <v>1.0232543253781601</v>
      </c>
      <c r="B24">
        <v>1.0534254251226001</v>
      </c>
      <c r="C24">
        <v>1.08478529050579</v>
      </c>
      <c r="D24">
        <v>1.1151626727391</v>
      </c>
      <c r="E24">
        <v>1.1421975840499601</v>
      </c>
      <c r="F24">
        <v>1.16306230265445</v>
      </c>
      <c r="G24">
        <v>1.17389485868499</v>
      </c>
      <c r="H24">
        <v>1.17144356813933</v>
      </c>
      <c r="I24">
        <v>1.15146471684364</v>
      </c>
      <c r="J24">
        <v>1.1190570979143</v>
      </c>
      <c r="K24">
        <v>1.07953950854463</v>
      </c>
      <c r="L24">
        <v>1.0397596859798699</v>
      </c>
      <c r="M24">
        <v>1.00384243715927</v>
      </c>
      <c r="N24">
        <v>0.97715543732299903</v>
      </c>
      <c r="O24">
        <v>0.96097577392660605</v>
      </c>
      <c r="P24">
        <v>0.95202602566045802</v>
      </c>
      <c r="Q24">
        <v>0.94868802886660908</v>
      </c>
      <c r="R24">
        <v>0.95036123286888408</v>
      </c>
      <c r="S24">
        <v>0.95340442763914313</v>
      </c>
      <c r="T24">
        <v>0.95914102461190998</v>
      </c>
      <c r="U24">
        <v>0.96663111173794403</v>
      </c>
      <c r="V24">
        <v>0.97831700017240208</v>
      </c>
      <c r="W24">
        <v>0.99284847870579207</v>
      </c>
      <c r="X24">
        <v>1.00838019166769</v>
      </c>
      <c r="Y24">
        <v>1.0260821806076399</v>
      </c>
      <c r="Z24">
        <v>1.04608657719738</v>
      </c>
      <c r="AA24">
        <v>1.0690887403237499</v>
      </c>
      <c r="AB24">
        <v>1.0938687945921801</v>
      </c>
      <c r="AC24">
        <v>1.1218399162259101</v>
      </c>
      <c r="AD24">
        <v>1.1527243076862199</v>
      </c>
      <c r="AE24">
        <v>1.18702891180074</v>
      </c>
      <c r="AF24">
        <v>1.22598103890542</v>
      </c>
      <c r="AG24">
        <v>1.26891311088176</v>
      </c>
      <c r="AH24">
        <v>1.31683836689432</v>
      </c>
      <c r="AI24">
        <v>1.3706222940111801</v>
      </c>
      <c r="AJ24">
        <v>1.43165184850392</v>
      </c>
      <c r="AK24">
        <v>1.49949691234933</v>
      </c>
      <c r="AL24">
        <v>1.5753492072991802</v>
      </c>
      <c r="AM24">
        <v>1.66580436015064</v>
      </c>
      <c r="AN24">
        <v>1.7684045015246799</v>
      </c>
      <c r="AO24">
        <v>1.8875155270830302</v>
      </c>
      <c r="AP24">
        <v>2.0275821382463199</v>
      </c>
      <c r="AQ24">
        <v>2.1904276347295402</v>
      </c>
      <c r="AR24">
        <v>2.3872998467653499</v>
      </c>
      <c r="AS24">
        <v>2.6212677535729698</v>
      </c>
    </row>
    <row r="25" spans="1:45" x14ac:dyDescent="0.2">
      <c r="A25">
        <v>0.98366715174354613</v>
      </c>
      <c r="B25">
        <v>1.0127597280045</v>
      </c>
      <c r="C25">
        <v>1.0443958675601701</v>
      </c>
      <c r="D25">
        <v>1.0751051907709499</v>
      </c>
      <c r="E25">
        <v>1.1040033577230801</v>
      </c>
      <c r="F25">
        <v>1.12737362002717</v>
      </c>
      <c r="G25">
        <v>1.1415169505720699</v>
      </c>
      <c r="H25">
        <v>1.1428143904188599</v>
      </c>
      <c r="I25">
        <v>1.1278520165076</v>
      </c>
      <c r="J25">
        <v>1.09983764347742</v>
      </c>
      <c r="K25">
        <v>1.0640512058935301</v>
      </c>
      <c r="L25">
        <v>1.02700764016736</v>
      </c>
      <c r="M25">
        <v>0.9931868135406261</v>
      </c>
      <c r="N25">
        <v>0.96765367934534208</v>
      </c>
      <c r="O25">
        <v>0.95218817953130608</v>
      </c>
      <c r="P25">
        <v>0.94375872559473206</v>
      </c>
      <c r="Q25">
        <v>0.94041368635343103</v>
      </c>
      <c r="R25">
        <v>0.94266094304045001</v>
      </c>
      <c r="S25">
        <v>0.94621725638882004</v>
      </c>
      <c r="T25">
        <v>0.95252867736220004</v>
      </c>
      <c r="U25">
        <v>0.96049078428059509</v>
      </c>
      <c r="V25">
        <v>0.97261827410361712</v>
      </c>
      <c r="W25">
        <v>0.9875367348525611</v>
      </c>
      <c r="X25">
        <v>1.0034005307227201</v>
      </c>
      <c r="Y25">
        <v>1.0214655845976801</v>
      </c>
      <c r="Z25">
        <v>1.04181005329957</v>
      </c>
      <c r="AA25">
        <v>1.0650797369182401</v>
      </c>
      <c r="AB25">
        <v>1.0901909582495799</v>
      </c>
      <c r="AC25">
        <v>1.1183535855578299</v>
      </c>
      <c r="AD25">
        <v>1.1494926626033599</v>
      </c>
      <c r="AE25">
        <v>1.184048036176</v>
      </c>
      <c r="AF25">
        <v>1.2231577958356601</v>
      </c>
      <c r="AG25">
        <v>1.26623959710971</v>
      </c>
      <c r="AH25">
        <v>1.3142946386687699</v>
      </c>
      <c r="AI25">
        <v>1.36825457047721</v>
      </c>
      <c r="AJ25">
        <v>1.4294070408174</v>
      </c>
      <c r="AK25">
        <v>1.49735416159788</v>
      </c>
      <c r="AL25">
        <v>1.57328155983505</v>
      </c>
      <c r="AM25">
        <v>1.66386618724309</v>
      </c>
      <c r="AN25">
        <v>1.76655884532539</v>
      </c>
      <c r="AO25">
        <v>1.88569988596585</v>
      </c>
      <c r="AP25">
        <v>2.0258525258882099</v>
      </c>
      <c r="AQ25">
        <v>2.1887476482790502</v>
      </c>
      <c r="AR25">
        <v>2.3856570346439199</v>
      </c>
      <c r="AS25">
        <v>2.6196005637614199</v>
      </c>
    </row>
    <row r="26" spans="1:45" x14ac:dyDescent="0.2">
      <c r="A26">
        <v>0.94621245476652804</v>
      </c>
      <c r="B26">
        <v>0.97446706615128109</v>
      </c>
      <c r="C26">
        <v>1.00591785973283</v>
      </c>
      <c r="D26">
        <v>1.0375281192182999</v>
      </c>
      <c r="E26">
        <v>1.0673935889891699</v>
      </c>
      <c r="F26">
        <v>1.0931378462328101</v>
      </c>
      <c r="G26">
        <v>1.11002348787266</v>
      </c>
      <c r="H26">
        <v>1.11541561283068</v>
      </c>
      <c r="I26">
        <v>1.10489899266264</v>
      </c>
      <c r="J26">
        <v>1.0809599045687299</v>
      </c>
      <c r="K26">
        <v>1.0489606951349599</v>
      </c>
      <c r="L26">
        <v>1.01463388446776</v>
      </c>
      <c r="M26">
        <v>0.98273571216683808</v>
      </c>
      <c r="N26">
        <v>0.9583910416569571</v>
      </c>
      <c r="O26">
        <v>0.94353929797434311</v>
      </c>
      <c r="P26">
        <v>0.93575541896342607</v>
      </c>
      <c r="Q26">
        <v>0.93280153133109511</v>
      </c>
      <c r="R26">
        <v>0.9345677356803771</v>
      </c>
      <c r="S26">
        <v>0.93906646873802713</v>
      </c>
      <c r="T26">
        <v>0.94584762024394708</v>
      </c>
      <c r="U26">
        <v>0.95431154985144906</v>
      </c>
      <c r="V26">
        <v>0.96685812708504104</v>
      </c>
      <c r="W26">
        <v>0.98211437972470905</v>
      </c>
      <c r="X26">
        <v>0.99833976260380208</v>
      </c>
      <c r="Y26">
        <v>1.0167477337655899</v>
      </c>
      <c r="Z26">
        <v>1.0374256487876099</v>
      </c>
      <c r="AA26">
        <v>1.0610163580302101</v>
      </c>
      <c r="AB26">
        <v>1.0863173896149501</v>
      </c>
      <c r="AC26">
        <v>1.11482244916763</v>
      </c>
      <c r="AD26">
        <v>1.1461249847928001</v>
      </c>
      <c r="AE26">
        <v>1.18092866479297</v>
      </c>
      <c r="AF26">
        <v>1.2202258213019099</v>
      </c>
      <c r="AG26">
        <v>1.2634985487874699</v>
      </c>
      <c r="AH26">
        <v>1.31169001568168</v>
      </c>
      <c r="AI26">
        <v>1.3657915828535301</v>
      </c>
      <c r="AJ26">
        <v>1.4270855742084101</v>
      </c>
      <c r="AK26">
        <v>1.4951300503728799</v>
      </c>
      <c r="AL26">
        <v>1.5711972926739999</v>
      </c>
      <c r="AM26">
        <v>1.66183887425646</v>
      </c>
      <c r="AN26">
        <v>1.7646179800852</v>
      </c>
      <c r="AO26">
        <v>1.8838068029891399</v>
      </c>
      <c r="AP26">
        <v>2.0240236274390999</v>
      </c>
      <c r="AQ26">
        <v>2.1869790090518202</v>
      </c>
      <c r="AR26">
        <v>2.3839220784756101</v>
      </c>
      <c r="AS26">
        <v>2.6179176584046697</v>
      </c>
    </row>
    <row r="27" spans="1:45" x14ac:dyDescent="0.2">
      <c r="A27">
        <v>0.91079089581432304</v>
      </c>
      <c r="B27">
        <v>0.93879921885079209</v>
      </c>
      <c r="C27">
        <v>0.9696869188589371</v>
      </c>
      <c r="D27">
        <v>1.00166877020837</v>
      </c>
      <c r="E27">
        <v>1.03298295021144</v>
      </c>
      <c r="F27">
        <v>1.0601944271179899</v>
      </c>
      <c r="G27">
        <v>1.07974616987995</v>
      </c>
      <c r="H27">
        <v>1.0886217245774099</v>
      </c>
      <c r="I27">
        <v>1.08231113404256</v>
      </c>
      <c r="J27">
        <v>1.06261154738046</v>
      </c>
      <c r="K27">
        <v>1.03401605199522</v>
      </c>
      <c r="L27">
        <v>1.00238146658463</v>
      </c>
      <c r="M27">
        <v>0.97242127093494413</v>
      </c>
      <c r="N27">
        <v>0.94925886014558802</v>
      </c>
      <c r="O27">
        <v>0.93509316068762605</v>
      </c>
      <c r="P27">
        <v>0.92779484702254211</v>
      </c>
      <c r="Q27">
        <v>0.92535647378452912</v>
      </c>
      <c r="R27">
        <v>0.92743003810196112</v>
      </c>
      <c r="S27">
        <v>0.93160196776820203</v>
      </c>
      <c r="T27">
        <v>0.93913733448410108</v>
      </c>
      <c r="U27">
        <v>0.94808634834769212</v>
      </c>
      <c r="V27">
        <v>0.96097326849222109</v>
      </c>
      <c r="W27">
        <v>0.97662250594172106</v>
      </c>
      <c r="X27">
        <v>0.9931994892822481</v>
      </c>
      <c r="Y27">
        <v>1.0119256198498801</v>
      </c>
      <c r="Z27">
        <v>1.0329498915556901</v>
      </c>
      <c r="AA27">
        <v>1.0568079769594101</v>
      </c>
      <c r="AB27">
        <v>1.0824466223989799</v>
      </c>
      <c r="AC27">
        <v>1.11109780799449</v>
      </c>
      <c r="AD27">
        <v>1.1427067757587799</v>
      </c>
      <c r="AE27">
        <v>1.1776966706407199</v>
      </c>
      <c r="AF27">
        <v>1.21719623733427</v>
      </c>
      <c r="AG27">
        <v>1.26063739701193</v>
      </c>
      <c r="AH27">
        <v>1.30901581908042</v>
      </c>
      <c r="AI27">
        <v>1.36326766217879</v>
      </c>
      <c r="AJ27">
        <v>1.4246846334516801</v>
      </c>
      <c r="AK27">
        <v>1.49285869678024</v>
      </c>
      <c r="AL27">
        <v>1.5690087453767401</v>
      </c>
      <c r="AM27">
        <v>1.65972861273408</v>
      </c>
      <c r="AN27">
        <v>1.7625994065431101</v>
      </c>
      <c r="AO27">
        <v>1.88187736766887</v>
      </c>
      <c r="AP27">
        <v>2.0220672924603802</v>
      </c>
      <c r="AQ27">
        <v>2.1851232406454799</v>
      </c>
      <c r="AR27">
        <v>2.3821007891745301</v>
      </c>
      <c r="AS27">
        <v>2.61612692330268</v>
      </c>
    </row>
    <row r="28" spans="1:45" x14ac:dyDescent="0.2">
      <c r="A28">
        <v>0.87766270347814912</v>
      </c>
      <c r="B28">
        <v>0.90489262788729208</v>
      </c>
      <c r="C28">
        <v>0.93535662484788806</v>
      </c>
      <c r="D28">
        <v>0.96788074043145611</v>
      </c>
      <c r="E28">
        <v>0.99999948822114004</v>
      </c>
      <c r="F28">
        <v>1.0289535894502799</v>
      </c>
      <c r="G28">
        <v>1.0506556161908001</v>
      </c>
      <c r="H28">
        <v>1.0626517012793599</v>
      </c>
      <c r="I28">
        <v>1.0604523193012201</v>
      </c>
      <c r="J28">
        <v>1.04452535380317</v>
      </c>
      <c r="K28">
        <v>1.0194294227830201</v>
      </c>
      <c r="L28">
        <v>0.99039512156222997</v>
      </c>
      <c r="M28">
        <v>0.96238839893453609</v>
      </c>
      <c r="N28">
        <v>0.94023040591056806</v>
      </c>
      <c r="O28">
        <v>0.92658190498337312</v>
      </c>
      <c r="P28">
        <v>0.91997361548283807</v>
      </c>
      <c r="Q28">
        <v>0.91787822283649612</v>
      </c>
      <c r="R28">
        <v>0.9203437272825391</v>
      </c>
      <c r="S28">
        <v>0.92471163090510811</v>
      </c>
      <c r="T28">
        <v>0.93222725088075997</v>
      </c>
      <c r="U28">
        <v>0.94180220060559405</v>
      </c>
      <c r="V28">
        <v>0.95507674052316305</v>
      </c>
      <c r="W28">
        <v>0.97102660040121602</v>
      </c>
      <c r="X28">
        <v>0.98797636229060304</v>
      </c>
      <c r="Y28">
        <v>1.0070666799194099</v>
      </c>
      <c r="Z28">
        <v>1.02835895168639</v>
      </c>
      <c r="AA28">
        <v>1.05250005725013</v>
      </c>
      <c r="AB28">
        <v>1.0784054277028199</v>
      </c>
      <c r="AC28">
        <v>1.10738184740487</v>
      </c>
      <c r="AD28">
        <v>1.13915357842307</v>
      </c>
      <c r="AE28">
        <v>1.17437387240984</v>
      </c>
      <c r="AF28">
        <v>1.2140736830810099</v>
      </c>
      <c r="AG28">
        <v>1.25768268478554</v>
      </c>
      <c r="AH28">
        <v>1.3062243791294299</v>
      </c>
      <c r="AI28">
        <v>1.3606240137233701</v>
      </c>
      <c r="AJ28">
        <v>1.4221525085481601</v>
      </c>
      <c r="AK28">
        <v>1.4904502018543599</v>
      </c>
      <c r="AL28">
        <v>1.56670885868136</v>
      </c>
      <c r="AM28">
        <v>1.6575580195764301</v>
      </c>
      <c r="AN28">
        <v>1.76048358310311</v>
      </c>
      <c r="AO28">
        <v>1.87986815441083</v>
      </c>
      <c r="AP28">
        <v>2.0201528984688402</v>
      </c>
      <c r="AQ28">
        <v>2.18319308771922</v>
      </c>
      <c r="AR28">
        <v>2.38024430896502</v>
      </c>
      <c r="AS28">
        <v>2.61427787398073</v>
      </c>
    </row>
    <row r="29" spans="1:45" x14ac:dyDescent="0.2">
      <c r="A29">
        <v>0.84666428145831107</v>
      </c>
      <c r="B29">
        <v>0.87271845286033112</v>
      </c>
      <c r="C29">
        <v>0.90312466125331303</v>
      </c>
      <c r="D29">
        <v>0.9357324622568951</v>
      </c>
      <c r="E29">
        <v>0.96864593787532105</v>
      </c>
      <c r="F29">
        <v>0.99925526593041403</v>
      </c>
      <c r="G29">
        <v>1.0226661138759401</v>
      </c>
      <c r="H29">
        <v>1.0376069446488301</v>
      </c>
      <c r="I29">
        <v>1.0389647995865301</v>
      </c>
      <c r="J29">
        <v>1.0269943851995</v>
      </c>
      <c r="K29">
        <v>1.0051318051683999</v>
      </c>
      <c r="L29">
        <v>0.97863108271229005</v>
      </c>
      <c r="M29">
        <v>0.95244893791637708</v>
      </c>
      <c r="N29">
        <v>0.93134905477960805</v>
      </c>
      <c r="O29">
        <v>0.91833438616139407</v>
      </c>
      <c r="P29">
        <v>0.91214372916130904</v>
      </c>
      <c r="Q29">
        <v>0.91058094359599806</v>
      </c>
      <c r="R29">
        <v>0.91336777002825109</v>
      </c>
      <c r="S29">
        <v>0.91802848521951808</v>
      </c>
      <c r="T29">
        <v>0.92548175895200002</v>
      </c>
      <c r="U29">
        <v>0.93552403088910807</v>
      </c>
      <c r="V29">
        <v>0.94907175912177411</v>
      </c>
      <c r="W29">
        <v>0.96536927589638211</v>
      </c>
      <c r="X29">
        <v>0.98268419462179413</v>
      </c>
      <c r="Y29">
        <v>1.0020359341437299</v>
      </c>
      <c r="Z29">
        <v>1.02365611728316</v>
      </c>
      <c r="AA29">
        <v>1.0480950621899101</v>
      </c>
      <c r="AB29">
        <v>1.0742787652164401</v>
      </c>
      <c r="AC29">
        <v>1.1035180126308799</v>
      </c>
      <c r="AD29">
        <v>1.1355289378720801</v>
      </c>
      <c r="AE29">
        <v>1.1709417465595</v>
      </c>
      <c r="AF29">
        <v>1.21082311826254</v>
      </c>
      <c r="AG29">
        <v>1.2546274720049699</v>
      </c>
      <c r="AH29">
        <v>1.3033742414537299</v>
      </c>
      <c r="AI29">
        <v>1.35787792227462</v>
      </c>
      <c r="AJ29">
        <v>1.4196184963884699</v>
      </c>
      <c r="AK29">
        <v>1.48803462218031</v>
      </c>
      <c r="AL29">
        <v>1.56430861145862</v>
      </c>
      <c r="AM29">
        <v>1.65530062982542</v>
      </c>
      <c r="AN29">
        <v>1.7582699258649299</v>
      </c>
      <c r="AO29">
        <v>1.8777313914662002</v>
      </c>
      <c r="AP29">
        <v>2.0181470618546902</v>
      </c>
      <c r="AQ29">
        <v>2.1811464349349401</v>
      </c>
      <c r="AR29">
        <v>2.37829440560215</v>
      </c>
      <c r="AS29">
        <v>2.6123599738022198</v>
      </c>
    </row>
    <row r="30" spans="1:45" x14ac:dyDescent="0.2">
      <c r="A30">
        <v>0.81701003335628408</v>
      </c>
      <c r="B30">
        <v>0.84274410448565906</v>
      </c>
      <c r="C30">
        <v>0.87249761608335807</v>
      </c>
      <c r="D30">
        <v>0.90536855760310209</v>
      </c>
      <c r="E30">
        <v>0.9390510406166851</v>
      </c>
      <c r="F30">
        <v>0.97068823974225604</v>
      </c>
      <c r="G30">
        <v>0.99604414833447108</v>
      </c>
      <c r="H30">
        <v>1.0135165781733</v>
      </c>
      <c r="I30">
        <v>1.01804229431726</v>
      </c>
      <c r="J30">
        <v>1.0098326833001601</v>
      </c>
      <c r="K30">
        <v>0.99103796102247999</v>
      </c>
      <c r="L30">
        <v>0.96706706027548905</v>
      </c>
      <c r="M30">
        <v>0.94271173223616112</v>
      </c>
      <c r="N30">
        <v>0.92259657107760806</v>
      </c>
      <c r="O30">
        <v>0.91007525617784912</v>
      </c>
      <c r="P30">
        <v>0.90444762928109412</v>
      </c>
      <c r="Q30">
        <v>0.90322490843733705</v>
      </c>
      <c r="R30">
        <v>0.90650891298216807</v>
      </c>
      <c r="S30">
        <v>0.91151706397354504</v>
      </c>
      <c r="T30">
        <v>0.91918777038496202</v>
      </c>
      <c r="U30">
        <v>0.92897010942111802</v>
      </c>
      <c r="V30">
        <v>0.94309099497751103</v>
      </c>
      <c r="W30">
        <v>0.95969582490492</v>
      </c>
      <c r="X30">
        <v>0.97726979853969209</v>
      </c>
      <c r="Y30">
        <v>0.99701456338344208</v>
      </c>
      <c r="Z30">
        <v>1.0189176870760199</v>
      </c>
      <c r="AA30">
        <v>1.04365846748471</v>
      </c>
      <c r="AB30">
        <v>1.0700687149206001</v>
      </c>
      <c r="AC30">
        <v>1.09954244869204</v>
      </c>
      <c r="AD30">
        <v>1.1317842124481501</v>
      </c>
      <c r="AE30">
        <v>1.16743447249762</v>
      </c>
      <c r="AF30">
        <v>1.2075214409771799</v>
      </c>
      <c r="AG30">
        <v>1.25149966002183</v>
      </c>
      <c r="AH30">
        <v>1.30038226895633</v>
      </c>
      <c r="AI30">
        <v>1.3550555069132499</v>
      </c>
      <c r="AJ30">
        <v>1.4169282572089301</v>
      </c>
      <c r="AK30">
        <v>1.48547859108541</v>
      </c>
      <c r="AL30">
        <v>1.5618874530681</v>
      </c>
      <c r="AM30">
        <v>1.6529589901689401</v>
      </c>
      <c r="AN30">
        <v>1.7560172877156401</v>
      </c>
      <c r="AO30">
        <v>1.87554431616837</v>
      </c>
      <c r="AP30">
        <v>2.0159782093571899</v>
      </c>
      <c r="AQ30">
        <v>2.1790895198515101</v>
      </c>
      <c r="AR30">
        <v>2.3762647129563099</v>
      </c>
      <c r="AS30">
        <v>2.6102981181211602</v>
      </c>
    </row>
    <row r="31" spans="1:45" x14ac:dyDescent="0.2">
      <c r="A31">
        <v>0.78952794044904995</v>
      </c>
      <c r="B31">
        <v>0.81429994496615909</v>
      </c>
      <c r="C31">
        <v>0.84400823540304204</v>
      </c>
      <c r="D31">
        <v>0.87664833191770708</v>
      </c>
      <c r="E31">
        <v>0.91066340340256602</v>
      </c>
      <c r="F31">
        <v>0.94329178884537002</v>
      </c>
      <c r="G31">
        <v>0.97030240146236513</v>
      </c>
      <c r="H31">
        <v>0.99010529674121506</v>
      </c>
      <c r="I31">
        <v>0.99783962601988307</v>
      </c>
      <c r="J31">
        <v>0.99299926798466309</v>
      </c>
      <c r="K31">
        <v>0.97721794375226512</v>
      </c>
      <c r="L31">
        <v>0.95577873629355004</v>
      </c>
      <c r="M31">
        <v>0.93307118922168208</v>
      </c>
      <c r="N31">
        <v>0.91404938303860606</v>
      </c>
      <c r="O31">
        <v>0.90201086731681202</v>
      </c>
      <c r="P31">
        <v>0.89676056769067702</v>
      </c>
      <c r="Q31">
        <v>0.89592873333991407</v>
      </c>
      <c r="R31">
        <v>0.89957055311140111</v>
      </c>
      <c r="S31">
        <v>0.90503126809633505</v>
      </c>
      <c r="T31">
        <v>0.91306018883752504</v>
      </c>
      <c r="U31">
        <v>0.92312629341910102</v>
      </c>
      <c r="V31">
        <v>0.93685299416854506</v>
      </c>
      <c r="W31">
        <v>0.95394546216724807</v>
      </c>
      <c r="X31">
        <v>0.97186068740701803</v>
      </c>
      <c r="Y31">
        <v>0.99188320254836804</v>
      </c>
      <c r="Z31">
        <v>1.01410747405275</v>
      </c>
      <c r="AA31">
        <v>1.03913891565715</v>
      </c>
      <c r="AB31">
        <v>1.0658110886426999</v>
      </c>
      <c r="AC31">
        <v>1.09550887632395</v>
      </c>
      <c r="AD31">
        <v>1.1280008068039</v>
      </c>
      <c r="AE31">
        <v>1.1638324243794</v>
      </c>
      <c r="AF31">
        <v>1.20409782697607</v>
      </c>
      <c r="AG31">
        <v>1.24827851953772</v>
      </c>
      <c r="AH31">
        <v>1.29733865693172</v>
      </c>
      <c r="AI31">
        <v>1.35215815810107</v>
      </c>
      <c r="AJ31">
        <v>1.4141291283453499</v>
      </c>
      <c r="AK31">
        <v>1.48276830774448</v>
      </c>
      <c r="AL31">
        <v>1.5594020925457901</v>
      </c>
      <c r="AM31">
        <v>1.6504950042882101</v>
      </c>
      <c r="AN31">
        <v>1.7537081652755799</v>
      </c>
      <c r="AO31">
        <v>1.8733001808302401</v>
      </c>
      <c r="AP31">
        <v>2.0138156181317899</v>
      </c>
      <c r="AQ31">
        <v>2.1769192551266898</v>
      </c>
      <c r="AR31">
        <v>2.3741029311277702</v>
      </c>
      <c r="AS31">
        <v>2.6082328383851299</v>
      </c>
    </row>
    <row r="32" spans="1:45" x14ac:dyDescent="0.2">
      <c r="A32">
        <v>0.76310053441307102</v>
      </c>
      <c r="B32">
        <v>0.78732424459797601</v>
      </c>
      <c r="C32">
        <v>0.81661768063887508</v>
      </c>
      <c r="D32">
        <v>0.84948153099097812</v>
      </c>
      <c r="E32">
        <v>0.88392027484164104</v>
      </c>
      <c r="F32">
        <v>0.91723509677682102</v>
      </c>
      <c r="G32">
        <v>0.94578789940703811</v>
      </c>
      <c r="H32">
        <v>0.9675306710840671</v>
      </c>
      <c r="I32">
        <v>0.97805815293729204</v>
      </c>
      <c r="J32">
        <v>0.97646162359638211</v>
      </c>
      <c r="K32">
        <v>0.96370981693013102</v>
      </c>
      <c r="L32">
        <v>0.94467148534893508</v>
      </c>
      <c r="M32">
        <v>0.92372806918727512</v>
      </c>
      <c r="N32">
        <v>0.90563541624315402</v>
      </c>
      <c r="O32">
        <v>0.89405107161001307</v>
      </c>
      <c r="P32">
        <v>0.88913609491230206</v>
      </c>
      <c r="Q32">
        <v>0.88877769739542112</v>
      </c>
      <c r="R32">
        <v>0.89267447305045611</v>
      </c>
      <c r="S32">
        <v>0.89860271460784003</v>
      </c>
      <c r="T32">
        <v>0.90693085725795997</v>
      </c>
      <c r="U32">
        <v>0.91730826267252408</v>
      </c>
      <c r="V32">
        <v>0.93124184024241108</v>
      </c>
      <c r="W32">
        <v>0.94796365025637996</v>
      </c>
      <c r="X32">
        <v>0.96639055481494995</v>
      </c>
      <c r="Y32">
        <v>0.98671659342494</v>
      </c>
      <c r="Z32">
        <v>1.0092239665314</v>
      </c>
      <c r="AA32">
        <v>1.0344901600862499</v>
      </c>
      <c r="AB32">
        <v>1.06139555384797</v>
      </c>
      <c r="AC32">
        <v>1.0913629540223699</v>
      </c>
      <c r="AD32">
        <v>1.12408732957865</v>
      </c>
      <c r="AE32">
        <v>1.1601477426456599</v>
      </c>
      <c r="AF32">
        <v>1.2006246124430799</v>
      </c>
      <c r="AG32">
        <v>1.2449704319157</v>
      </c>
      <c r="AH32">
        <v>1.29418655430935</v>
      </c>
      <c r="AI32">
        <v>1.3491663341390301</v>
      </c>
      <c r="AJ32">
        <v>1.4112835016388701</v>
      </c>
      <c r="AK32">
        <v>1.4800672933071999</v>
      </c>
      <c r="AL32">
        <v>1.5567590848691699</v>
      </c>
      <c r="AM32">
        <v>1.64798829374295</v>
      </c>
      <c r="AN32">
        <v>1.75128302951552</v>
      </c>
      <c r="AO32">
        <v>1.87092120303853</v>
      </c>
      <c r="AP32">
        <v>2.0114918719799699</v>
      </c>
      <c r="AQ32">
        <v>2.1747252230993599</v>
      </c>
      <c r="AR32">
        <v>2.3719383895347099</v>
      </c>
      <c r="AS32">
        <v>2.60600049868924</v>
      </c>
    </row>
    <row r="33" spans="1:45" x14ac:dyDescent="0.2">
      <c r="A33">
        <v>0.73863826731085702</v>
      </c>
      <c r="B33">
        <v>0.76202825627820803</v>
      </c>
      <c r="C33">
        <v>0.79082881876031708</v>
      </c>
      <c r="D33">
        <v>0.82356465999140904</v>
      </c>
      <c r="E33">
        <v>0.85814936199661995</v>
      </c>
      <c r="F33">
        <v>0.8925516924886131</v>
      </c>
      <c r="G33">
        <v>0.92210567113401809</v>
      </c>
      <c r="H33">
        <v>0.94581046646694911</v>
      </c>
      <c r="I33">
        <v>0.95897899765104999</v>
      </c>
      <c r="J33">
        <v>0.96033342505979602</v>
      </c>
      <c r="K33">
        <v>0.95034633396206503</v>
      </c>
      <c r="L33">
        <v>0.93367777814568709</v>
      </c>
      <c r="M33">
        <v>0.91448680771434909</v>
      </c>
      <c r="N33">
        <v>0.89746984310880207</v>
      </c>
      <c r="O33">
        <v>0.88625999564484503</v>
      </c>
      <c r="P33">
        <v>0.88169869051829508</v>
      </c>
      <c r="Q33">
        <v>0.88149425970382111</v>
      </c>
      <c r="R33">
        <v>0.8858994919009141</v>
      </c>
      <c r="S33">
        <v>0.8921473856181461</v>
      </c>
      <c r="T33">
        <v>0.90084557173316704</v>
      </c>
      <c r="U33">
        <v>0.91155292932218712</v>
      </c>
      <c r="V33">
        <v>0.92530811971327609</v>
      </c>
      <c r="W33">
        <v>0.94238518476409805</v>
      </c>
      <c r="X33">
        <v>0.96085260263051409</v>
      </c>
      <c r="Y33">
        <v>0.98147660329143604</v>
      </c>
      <c r="Z33">
        <v>1.00425795608803</v>
      </c>
      <c r="AA33">
        <v>1.0298060506835001</v>
      </c>
      <c r="AB33">
        <v>1.0569761002062199</v>
      </c>
      <c r="AC33">
        <v>1.0872051511249401</v>
      </c>
      <c r="AD33">
        <v>1.1201125896576301</v>
      </c>
      <c r="AE33">
        <v>1.1564013532795601</v>
      </c>
      <c r="AF33">
        <v>1.1970664362735199</v>
      </c>
      <c r="AG33">
        <v>1.2415926086320399</v>
      </c>
      <c r="AH33">
        <v>1.2909687804316601</v>
      </c>
      <c r="AI33">
        <v>1.34609575903107</v>
      </c>
      <c r="AJ33">
        <v>1.4083532920517701</v>
      </c>
      <c r="AK33">
        <v>1.47723271792438</v>
      </c>
      <c r="AL33">
        <v>1.55403467362545</v>
      </c>
      <c r="AM33">
        <v>1.64540474719351</v>
      </c>
      <c r="AN33">
        <v>1.7487717609861499</v>
      </c>
      <c r="AO33">
        <v>1.8685361282061499</v>
      </c>
      <c r="AP33">
        <v>2.0091137798447201</v>
      </c>
      <c r="AQ33">
        <v>2.1723750713275898</v>
      </c>
      <c r="AR33">
        <v>2.3696475858119599</v>
      </c>
      <c r="AS33">
        <v>2.60380433624678</v>
      </c>
    </row>
    <row r="34" spans="1:45" x14ac:dyDescent="0.2">
      <c r="A34">
        <v>0.71521289488000706</v>
      </c>
      <c r="B34">
        <v>0.73818168811525109</v>
      </c>
      <c r="C34">
        <v>0.76643729361755508</v>
      </c>
      <c r="D34">
        <v>0.79915652517338409</v>
      </c>
      <c r="E34">
        <v>0.8337293056049051</v>
      </c>
      <c r="F34">
        <v>0.86870240926620512</v>
      </c>
      <c r="G34">
        <v>0.89938707546667307</v>
      </c>
      <c r="H34">
        <v>0.92484222244359104</v>
      </c>
      <c r="I34">
        <v>0.94024844988931111</v>
      </c>
      <c r="J34">
        <v>0.94448506381979302</v>
      </c>
      <c r="K34">
        <v>0.93732957627621005</v>
      </c>
      <c r="L34">
        <v>0.92290696971526609</v>
      </c>
      <c r="M34">
        <v>0.90537488627610907</v>
      </c>
      <c r="N34">
        <v>0.88932195249900403</v>
      </c>
      <c r="O34">
        <v>0.87856937896809206</v>
      </c>
      <c r="P34">
        <v>0.87422387151591996</v>
      </c>
      <c r="Q34">
        <v>0.87441228640135304</v>
      </c>
      <c r="R34">
        <v>0.87898495936479204</v>
      </c>
      <c r="S34">
        <v>0.88567607520937608</v>
      </c>
      <c r="T34">
        <v>0.89479589714405505</v>
      </c>
      <c r="U34">
        <v>0.90577131193399707</v>
      </c>
      <c r="V34">
        <v>0.91970247215922707</v>
      </c>
      <c r="W34">
        <v>0.93655262184736909</v>
      </c>
      <c r="X34">
        <v>0.95527786907301504</v>
      </c>
      <c r="Y34">
        <v>0.97620709302145603</v>
      </c>
      <c r="Z34">
        <v>0.99925291239001512</v>
      </c>
      <c r="AA34">
        <v>1.02505716594927</v>
      </c>
      <c r="AB34">
        <v>1.0524870080158399</v>
      </c>
      <c r="AC34">
        <v>1.0829119305160899</v>
      </c>
      <c r="AD34">
        <v>1.1160713143029901</v>
      </c>
      <c r="AE34">
        <v>1.15258138116043</v>
      </c>
      <c r="AF34">
        <v>1.19342612057342</v>
      </c>
      <c r="AG34">
        <v>1.23808857386203</v>
      </c>
      <c r="AH34">
        <v>1.2876174867244301</v>
      </c>
      <c r="AI34">
        <v>1.3429078425024699</v>
      </c>
      <c r="AJ34">
        <v>1.4053539700277</v>
      </c>
      <c r="AK34">
        <v>1.47434608611829</v>
      </c>
      <c r="AL34">
        <v>1.5512642802605399</v>
      </c>
      <c r="AM34">
        <v>1.6427080405288801</v>
      </c>
      <c r="AN34">
        <v>1.74615607631796</v>
      </c>
      <c r="AO34">
        <v>1.8659758832429501</v>
      </c>
      <c r="AP34">
        <v>2.0066634623922699</v>
      </c>
      <c r="AQ34">
        <v>2.1699887382721501</v>
      </c>
      <c r="AR34">
        <v>2.3673054750573899</v>
      </c>
      <c r="AS34">
        <v>2.60144515322702</v>
      </c>
    </row>
    <row r="35" spans="1:45" x14ac:dyDescent="0.2">
      <c r="A35">
        <v>0.69324464445547507</v>
      </c>
      <c r="B35">
        <v>0.71554289452184905</v>
      </c>
      <c r="C35">
        <v>0.74341514694308408</v>
      </c>
      <c r="D35">
        <v>0.77557675038410001</v>
      </c>
      <c r="E35">
        <v>0.81063679022484403</v>
      </c>
      <c r="F35">
        <v>0.84595882643654707</v>
      </c>
      <c r="G35">
        <v>0.87755663401079709</v>
      </c>
      <c r="H35">
        <v>0.90456739302282607</v>
      </c>
      <c r="I35">
        <v>0.92209813193080803</v>
      </c>
      <c r="J35">
        <v>0.92910128044410112</v>
      </c>
      <c r="K35">
        <v>0.92456479130928204</v>
      </c>
      <c r="L35">
        <v>0.91236423092789809</v>
      </c>
      <c r="M35">
        <v>0.89638194881757804</v>
      </c>
      <c r="N35">
        <v>0.88138688182057912</v>
      </c>
      <c r="O35">
        <v>0.87107855695253911</v>
      </c>
      <c r="P35">
        <v>0.86690928561130109</v>
      </c>
      <c r="Q35">
        <v>0.86742387167111001</v>
      </c>
      <c r="R35">
        <v>0.87214288091446812</v>
      </c>
      <c r="S35">
        <v>0.87913509806227708</v>
      </c>
      <c r="T35">
        <v>0.88864912587460509</v>
      </c>
      <c r="U35">
        <v>0.89995522012702001</v>
      </c>
      <c r="V35">
        <v>0.91416869339617002</v>
      </c>
      <c r="W35">
        <v>0.93139868533229209</v>
      </c>
      <c r="X35">
        <v>0.94961370505483511</v>
      </c>
      <c r="Y35">
        <v>0.97081932680342997</v>
      </c>
      <c r="Z35">
        <v>0.99419385874330213</v>
      </c>
      <c r="AA35">
        <v>1.02027438419217</v>
      </c>
      <c r="AB35">
        <v>1.04794017417259</v>
      </c>
      <c r="AC35">
        <v>1.07858416981975</v>
      </c>
      <c r="AD35">
        <v>1.11195317999475</v>
      </c>
      <c r="AE35">
        <v>1.14862459398052</v>
      </c>
      <c r="AF35">
        <v>1.1896850806636299</v>
      </c>
      <c r="AG35">
        <v>1.2345408111832601</v>
      </c>
      <c r="AH35">
        <v>1.2842312529582001</v>
      </c>
      <c r="AI35">
        <v>1.3396944725058599</v>
      </c>
      <c r="AJ35">
        <v>1.4022408210061801</v>
      </c>
      <c r="AK35">
        <v>1.47135237289943</v>
      </c>
      <c r="AL35">
        <v>1.54840627664384</v>
      </c>
      <c r="AM35">
        <v>1.6399246971453301</v>
      </c>
      <c r="AN35">
        <v>1.7434922881113502</v>
      </c>
      <c r="AO35">
        <v>1.86341211400442</v>
      </c>
      <c r="AP35">
        <v>2.00412818779429</v>
      </c>
      <c r="AQ35">
        <v>2.1675256860777701</v>
      </c>
      <c r="AR35">
        <v>2.3648483723075699</v>
      </c>
      <c r="AS35">
        <v>2.59900659130669</v>
      </c>
    </row>
    <row r="36" spans="1:45" x14ac:dyDescent="0.2">
      <c r="A36">
        <v>0.672393106217541</v>
      </c>
      <c r="B36">
        <v>0.69400356728563606</v>
      </c>
      <c r="C36">
        <v>0.72129848461692103</v>
      </c>
      <c r="D36">
        <v>0.7534084048154791</v>
      </c>
      <c r="E36">
        <v>0.7885387102547361</v>
      </c>
      <c r="F36">
        <v>0.82439817259766202</v>
      </c>
      <c r="G36">
        <v>0.85687367113782809</v>
      </c>
      <c r="H36">
        <v>0.8848781249382871</v>
      </c>
      <c r="I36">
        <v>0.90461880804991612</v>
      </c>
      <c r="J36">
        <v>0.91398817329753212</v>
      </c>
      <c r="K36">
        <v>0.91191858651088309</v>
      </c>
      <c r="L36">
        <v>0.90186820822590708</v>
      </c>
      <c r="M36">
        <v>0.88766358005363</v>
      </c>
      <c r="N36">
        <v>0.87367203646312308</v>
      </c>
      <c r="O36">
        <v>0.86375287404161105</v>
      </c>
      <c r="P36">
        <v>0.8598388880752641</v>
      </c>
      <c r="Q36">
        <v>0.86041248308082208</v>
      </c>
      <c r="R36">
        <v>0.86541746294182209</v>
      </c>
      <c r="S36">
        <v>0.87268983578427606</v>
      </c>
      <c r="T36">
        <v>0.88250900600655002</v>
      </c>
      <c r="U36">
        <v>0.89411124354160509</v>
      </c>
      <c r="V36">
        <v>0.90861423315074408</v>
      </c>
      <c r="W36">
        <v>0.92610070777916309</v>
      </c>
      <c r="X36">
        <v>0.94480578601749909</v>
      </c>
      <c r="Y36">
        <v>0.96521967539694609</v>
      </c>
      <c r="Z36">
        <v>0.98914389676962111</v>
      </c>
      <c r="AA36">
        <v>1.0152530928272601</v>
      </c>
      <c r="AB36">
        <v>1.0432882736616</v>
      </c>
      <c r="AC36">
        <v>1.07420794444681</v>
      </c>
      <c r="AD36">
        <v>1.1077783366754399</v>
      </c>
      <c r="AE36">
        <v>1.14463334332109</v>
      </c>
      <c r="AF36">
        <v>1.18583248238993</v>
      </c>
      <c r="AG36">
        <v>1.2309171476901999</v>
      </c>
      <c r="AH36">
        <v>1.2807936972729301</v>
      </c>
      <c r="AI36">
        <v>1.3364025257634999</v>
      </c>
      <c r="AJ36">
        <v>1.39903115100251</v>
      </c>
      <c r="AK36">
        <v>1.4683203321469001</v>
      </c>
      <c r="AL36">
        <v>1.54547111464111</v>
      </c>
      <c r="AM36">
        <v>1.6370938126758499</v>
      </c>
      <c r="AN36">
        <v>1.74073192394988</v>
      </c>
      <c r="AO36">
        <v>1.86068173689269</v>
      </c>
      <c r="AP36">
        <v>2.0015436908337301</v>
      </c>
      <c r="AQ36">
        <v>2.1649192124504602</v>
      </c>
      <c r="AR36">
        <v>2.3623709700648501</v>
      </c>
      <c r="AS36">
        <v>2.5965512076057902</v>
      </c>
    </row>
    <row r="37" spans="1:45" x14ac:dyDescent="0.2">
      <c r="A37">
        <v>0.65260741647927101</v>
      </c>
      <c r="B37">
        <v>0.67394156614924905</v>
      </c>
      <c r="C37">
        <v>0.70065545187716405</v>
      </c>
      <c r="D37">
        <v>0.73244826787387995</v>
      </c>
      <c r="E37">
        <v>0.76757671237928005</v>
      </c>
      <c r="F37">
        <v>0.80367528735758909</v>
      </c>
      <c r="G37">
        <v>0.8367357441663531</v>
      </c>
      <c r="H37">
        <v>0.86601400096722603</v>
      </c>
      <c r="I37">
        <v>0.88743713645727407</v>
      </c>
      <c r="J37">
        <v>0.89920599501825804</v>
      </c>
      <c r="K37">
        <v>0.89958957743415502</v>
      </c>
      <c r="L37">
        <v>0.89162642656965907</v>
      </c>
      <c r="M37">
        <v>0.8790273392156871</v>
      </c>
      <c r="N37">
        <v>0.86610572260461904</v>
      </c>
      <c r="O37">
        <v>0.85665848693408608</v>
      </c>
      <c r="P37">
        <v>0.85274142606760606</v>
      </c>
      <c r="Q37">
        <v>0.85357571922686304</v>
      </c>
      <c r="R37">
        <v>0.85877150879885111</v>
      </c>
      <c r="S37">
        <v>0.86628410391384103</v>
      </c>
      <c r="T37">
        <v>0.87633047609286208</v>
      </c>
      <c r="U37">
        <v>0.88825730399798508</v>
      </c>
      <c r="V37">
        <v>0.90303913974370709</v>
      </c>
      <c r="W37">
        <v>0.92076210473018905</v>
      </c>
      <c r="X37">
        <v>0.93961326276097712</v>
      </c>
      <c r="Y37">
        <v>0.96046073172993995</v>
      </c>
      <c r="Z37">
        <v>0.98387704612578808</v>
      </c>
      <c r="AA37">
        <v>1.0103515962690399</v>
      </c>
      <c r="AB37">
        <v>1.0386375627256299</v>
      </c>
      <c r="AC37">
        <v>1.06972417866165</v>
      </c>
      <c r="AD37">
        <v>1.1035187491451</v>
      </c>
      <c r="AE37">
        <v>1.1405504554771699</v>
      </c>
      <c r="AF37">
        <v>1.1820087584958099</v>
      </c>
      <c r="AG37">
        <v>1.2272190073597999</v>
      </c>
      <c r="AH37">
        <v>1.27723792054628</v>
      </c>
      <c r="AI37">
        <v>1.33298245535815</v>
      </c>
      <c r="AJ37">
        <v>1.3957791355344999</v>
      </c>
      <c r="AK37">
        <v>1.4651636493074001</v>
      </c>
      <c r="AL37">
        <v>1.5424583569563501</v>
      </c>
      <c r="AM37">
        <v>1.63417070261625</v>
      </c>
      <c r="AN37">
        <v>1.73790842540988</v>
      </c>
      <c r="AO37">
        <v>1.85793577003785</v>
      </c>
      <c r="AP37">
        <v>1.99881842379994</v>
      </c>
      <c r="AQ37">
        <v>2.1622751733649901</v>
      </c>
      <c r="AR37">
        <v>2.3596590872646002</v>
      </c>
      <c r="AS37">
        <v>2.5939284403766703</v>
      </c>
    </row>
    <row r="38" spans="1:45" x14ac:dyDescent="0.2">
      <c r="A38">
        <v>0.63391365015317103</v>
      </c>
      <c r="B38">
        <v>0.65436323852091705</v>
      </c>
      <c r="C38">
        <v>0.68097277981513504</v>
      </c>
      <c r="D38">
        <v>0.71255704324461511</v>
      </c>
      <c r="E38">
        <v>0.74748891952192809</v>
      </c>
      <c r="F38">
        <v>0.78373667795516111</v>
      </c>
      <c r="G38">
        <v>0.81761742823441408</v>
      </c>
      <c r="H38">
        <v>0.84780757046217203</v>
      </c>
      <c r="I38">
        <v>0.87089285850671605</v>
      </c>
      <c r="J38">
        <v>0.88466071483444997</v>
      </c>
      <c r="K38">
        <v>0.8874730187442641</v>
      </c>
      <c r="L38">
        <v>0.88152044537259999</v>
      </c>
      <c r="M38">
        <v>0.87051216539757503</v>
      </c>
      <c r="N38">
        <v>0.85866101603902112</v>
      </c>
      <c r="O38">
        <v>0.84954113811925502</v>
      </c>
      <c r="P38">
        <v>0.84578870598524303</v>
      </c>
      <c r="Q38">
        <v>0.84686237225205208</v>
      </c>
      <c r="R38">
        <v>0.85207056687897909</v>
      </c>
      <c r="S38">
        <v>0.85989251907208808</v>
      </c>
      <c r="T38">
        <v>0.87017112835832811</v>
      </c>
      <c r="U38">
        <v>0.88234422795791112</v>
      </c>
      <c r="V38">
        <v>0.8974242551090581</v>
      </c>
      <c r="W38">
        <v>0.91533849218949803</v>
      </c>
      <c r="X38">
        <v>0.93443453175459812</v>
      </c>
      <c r="Y38">
        <v>0.95538636159069612</v>
      </c>
      <c r="Z38">
        <v>0.9788748608759581</v>
      </c>
      <c r="AA38">
        <v>1.00540615822497</v>
      </c>
      <c r="AB38">
        <v>1.03390464800861</v>
      </c>
      <c r="AC38">
        <v>1.0652154645419201</v>
      </c>
      <c r="AD38">
        <v>1.09918509621979</v>
      </c>
      <c r="AE38">
        <v>1.13644015507756</v>
      </c>
      <c r="AF38">
        <v>1.1780525025978501</v>
      </c>
      <c r="AG38">
        <v>1.2234215338301</v>
      </c>
      <c r="AH38">
        <v>1.2736312435627801</v>
      </c>
      <c r="AI38">
        <v>1.329520598677</v>
      </c>
      <c r="AJ38">
        <v>1.3924353652769601</v>
      </c>
      <c r="AK38">
        <v>1.46199938270049</v>
      </c>
      <c r="AL38">
        <v>1.53936216000005</v>
      </c>
      <c r="AM38">
        <v>1.6311543306296299</v>
      </c>
      <c r="AN38">
        <v>1.7350269481260101</v>
      </c>
      <c r="AO38">
        <v>1.85509769397539</v>
      </c>
      <c r="AP38">
        <v>1.9960794511870001</v>
      </c>
      <c r="AQ38">
        <v>2.15957943976513</v>
      </c>
      <c r="AR38">
        <v>2.3570000661989101</v>
      </c>
      <c r="AS38">
        <v>2.5912804785821599</v>
      </c>
    </row>
    <row r="39" spans="1:45" x14ac:dyDescent="0.2">
      <c r="A39">
        <v>0.61618590662498807</v>
      </c>
      <c r="B39">
        <v>0.6361934045243911</v>
      </c>
      <c r="C39">
        <v>0.66224995240051709</v>
      </c>
      <c r="D39">
        <v>0.69343533816438707</v>
      </c>
      <c r="E39">
        <v>0.72826426315716908</v>
      </c>
      <c r="F39">
        <v>0.76475433444378205</v>
      </c>
      <c r="G39">
        <v>0.7990573350791621</v>
      </c>
      <c r="H39">
        <v>0.83014799062127209</v>
      </c>
      <c r="I39">
        <v>0.85478955564973402</v>
      </c>
      <c r="J39">
        <v>0.87059352581690508</v>
      </c>
      <c r="K39">
        <v>0.87553250139423711</v>
      </c>
      <c r="L39">
        <v>0.87163211332790203</v>
      </c>
      <c r="M39">
        <v>0.86213534488086407</v>
      </c>
      <c r="N39">
        <v>0.85130451323504808</v>
      </c>
      <c r="O39">
        <v>0.84270616344068205</v>
      </c>
      <c r="P39">
        <v>0.83904711246745411</v>
      </c>
      <c r="Q39">
        <v>0.84028372782042304</v>
      </c>
      <c r="R39">
        <v>0.84548261590761609</v>
      </c>
      <c r="S39">
        <v>0.85354679969376812</v>
      </c>
      <c r="T39">
        <v>0.86403330403731904</v>
      </c>
      <c r="U39">
        <v>0.8764463545170611</v>
      </c>
      <c r="V39">
        <v>0.89181476191638109</v>
      </c>
      <c r="W39">
        <v>0.90986680728155211</v>
      </c>
      <c r="X39">
        <v>0.92920707500755406</v>
      </c>
      <c r="Y39">
        <v>0.95057960524028806</v>
      </c>
      <c r="Z39">
        <v>0.97402150355149608</v>
      </c>
      <c r="AA39">
        <v>1.0005949573608399</v>
      </c>
      <c r="AB39">
        <v>1.0290084879019801</v>
      </c>
      <c r="AC39">
        <v>1.0606079574773599</v>
      </c>
      <c r="AD39">
        <v>1.0948277353266</v>
      </c>
      <c r="AE39">
        <v>1.13228975052668</v>
      </c>
      <c r="AF39">
        <v>1.1740572682049399</v>
      </c>
      <c r="AG39">
        <v>1.21958848959115</v>
      </c>
      <c r="AH39">
        <v>1.2699140857951501</v>
      </c>
      <c r="AI39">
        <v>1.32594484880809</v>
      </c>
      <c r="AJ39">
        <v>1.38899514374927</v>
      </c>
      <c r="AK39">
        <v>1.4586949868480801</v>
      </c>
      <c r="AL39">
        <v>1.5361299682793099</v>
      </c>
      <c r="AM39">
        <v>1.62806754215682</v>
      </c>
      <c r="AN39">
        <v>1.73199960345693</v>
      </c>
      <c r="AO39">
        <v>1.8521475613185401</v>
      </c>
      <c r="AP39">
        <v>1.9931989680284401</v>
      </c>
      <c r="AQ39">
        <v>2.1567666228165598</v>
      </c>
      <c r="AR39">
        <v>2.3541760177042401</v>
      </c>
      <c r="AS39">
        <v>2.5884624735470902</v>
      </c>
    </row>
    <row r="40" spans="1:45" x14ac:dyDescent="0.2">
      <c r="A40">
        <v>0.5992500673248351</v>
      </c>
      <c r="B40">
        <v>0.61896673096397803</v>
      </c>
      <c r="C40">
        <v>0.64441613955312704</v>
      </c>
      <c r="D40">
        <v>0.67538196340279999</v>
      </c>
      <c r="E40">
        <v>0.71006744298579705</v>
      </c>
      <c r="F40">
        <v>0.74651399958722109</v>
      </c>
      <c r="G40">
        <v>0.78133075309555</v>
      </c>
      <c r="H40">
        <v>0.81323405101991608</v>
      </c>
      <c r="I40">
        <v>0.83923162663520412</v>
      </c>
      <c r="J40">
        <v>0.85676106826458509</v>
      </c>
      <c r="K40">
        <v>0.86389177817823404</v>
      </c>
      <c r="L40">
        <v>0.86181365828776602</v>
      </c>
      <c r="M40">
        <v>0.85392801987517908</v>
      </c>
      <c r="N40">
        <v>0.84412549937062997</v>
      </c>
      <c r="O40">
        <v>0.83593399884186703</v>
      </c>
      <c r="P40">
        <v>0.83239086583049204</v>
      </c>
      <c r="Q40">
        <v>0.83379463121003106</v>
      </c>
      <c r="R40">
        <v>0.83903574197096109</v>
      </c>
      <c r="S40">
        <v>0.84725406912910806</v>
      </c>
      <c r="T40">
        <v>0.85797767007680503</v>
      </c>
      <c r="U40">
        <v>0.87066746428097996</v>
      </c>
      <c r="V40">
        <v>0.88610862261809209</v>
      </c>
      <c r="W40">
        <v>0.90431041763959807</v>
      </c>
      <c r="X40">
        <v>0.92394342382418704</v>
      </c>
      <c r="Y40">
        <v>0.94566617281078402</v>
      </c>
      <c r="Z40">
        <v>0.96964825550961609</v>
      </c>
      <c r="AA40">
        <v>0.99603838556862001</v>
      </c>
      <c r="AB40">
        <v>1.02433676041307</v>
      </c>
      <c r="AC40">
        <v>1.0560089482717301</v>
      </c>
      <c r="AD40">
        <v>1.0903835724055599</v>
      </c>
      <c r="AE40">
        <v>1.12802544482551</v>
      </c>
      <c r="AF40">
        <v>1.1699677282495</v>
      </c>
      <c r="AG40">
        <v>1.2156874389230901</v>
      </c>
      <c r="AH40">
        <v>1.26617565994953</v>
      </c>
      <c r="AI40">
        <v>1.32232276150849</v>
      </c>
      <c r="AJ40">
        <v>1.38555845631043</v>
      </c>
      <c r="AK40">
        <v>1.4553358747783101</v>
      </c>
      <c r="AL40">
        <v>1.53289603465998</v>
      </c>
      <c r="AM40">
        <v>1.6249672013557999</v>
      </c>
      <c r="AN40">
        <v>1.7288797346601501</v>
      </c>
      <c r="AO40">
        <v>1.84919586151908</v>
      </c>
      <c r="AP40">
        <v>1.99026159589118</v>
      </c>
      <c r="AQ40">
        <v>2.1538913224212202</v>
      </c>
      <c r="AR40">
        <v>2.3513310811127099</v>
      </c>
      <c r="AS40">
        <v>2.5856277487931001</v>
      </c>
    </row>
    <row r="41" spans="1:45" x14ac:dyDescent="0.2">
      <c r="A41">
        <v>0.58319143181938904</v>
      </c>
      <c r="B41">
        <v>0.60236243222002406</v>
      </c>
      <c r="C41">
        <v>0.62742414236553501</v>
      </c>
      <c r="D41">
        <v>0.65811058367113107</v>
      </c>
      <c r="E41">
        <v>0.69255723271557901</v>
      </c>
      <c r="F41">
        <v>0.72912406393109108</v>
      </c>
      <c r="G41">
        <v>0.76425851799513311</v>
      </c>
      <c r="H41">
        <v>0.79693262590446401</v>
      </c>
      <c r="I41">
        <v>0.82400508521651805</v>
      </c>
      <c r="J41">
        <v>0.84319986195499608</v>
      </c>
      <c r="K41">
        <v>0.85231697948596108</v>
      </c>
      <c r="L41">
        <v>0.85212672516491406</v>
      </c>
      <c r="M41">
        <v>0.84580908892838802</v>
      </c>
      <c r="N41">
        <v>0.83706366883717209</v>
      </c>
      <c r="O41">
        <v>0.82935435868205409</v>
      </c>
      <c r="P41">
        <v>0.82595726394913405</v>
      </c>
      <c r="Q41">
        <v>0.8274399015925481</v>
      </c>
      <c r="R41">
        <v>0.83265238432824706</v>
      </c>
      <c r="S41">
        <v>0.84102460764509801</v>
      </c>
      <c r="T41">
        <v>0.85188791474579906</v>
      </c>
      <c r="U41">
        <v>0.86487264971335209</v>
      </c>
      <c r="V41">
        <v>0.88038242285994905</v>
      </c>
      <c r="W41">
        <v>0.89869070545887608</v>
      </c>
      <c r="X41">
        <v>0.91859788166909107</v>
      </c>
      <c r="Y41">
        <v>0.94064959001174808</v>
      </c>
      <c r="Z41">
        <v>0.96487390989745803</v>
      </c>
      <c r="AA41">
        <v>0.99161297568448303</v>
      </c>
      <c r="AB41">
        <v>1.0199632151206801</v>
      </c>
      <c r="AC41">
        <v>1.05142588576784</v>
      </c>
      <c r="AD41">
        <v>1.0859273069190101</v>
      </c>
      <c r="AE41">
        <v>1.1237089864223699</v>
      </c>
      <c r="AF41">
        <v>1.165830998446</v>
      </c>
      <c r="AG41">
        <v>1.2116922641032599</v>
      </c>
      <c r="AH41">
        <v>1.26231470329017</v>
      </c>
      <c r="AI41">
        <v>1.3186524988916399</v>
      </c>
      <c r="AJ41">
        <v>1.3820076367174701</v>
      </c>
      <c r="AK41">
        <v>1.4518711068935199</v>
      </c>
      <c r="AL41">
        <v>1.5295589466681201</v>
      </c>
      <c r="AM41">
        <v>1.62172077937024</v>
      </c>
      <c r="AN41">
        <v>1.72576057657376</v>
      </c>
      <c r="AO41">
        <v>1.84610788084996</v>
      </c>
      <c r="AP41">
        <v>1.9871992035088399</v>
      </c>
      <c r="AQ41">
        <v>2.1509031573314101</v>
      </c>
      <c r="AR41">
        <v>2.34836954682733</v>
      </c>
      <c r="AS41">
        <v>2.5826619630254402</v>
      </c>
    </row>
    <row r="42" spans="1:45" x14ac:dyDescent="0.2">
      <c r="A42">
        <v>0.56816952035093304</v>
      </c>
      <c r="B42">
        <v>0.58673699261914203</v>
      </c>
      <c r="C42">
        <v>0.6113980030515731</v>
      </c>
      <c r="D42">
        <v>0.64155047974955504</v>
      </c>
      <c r="E42">
        <v>0.67579926457638995</v>
      </c>
      <c r="F42">
        <v>0.71259392136025801</v>
      </c>
      <c r="G42">
        <v>0.74794487739334803</v>
      </c>
      <c r="H42">
        <v>0.7810233692882691</v>
      </c>
      <c r="I42">
        <v>0.80924646712238602</v>
      </c>
      <c r="J42">
        <v>0.8300674773653931</v>
      </c>
      <c r="K42">
        <v>0.84097237155997506</v>
      </c>
      <c r="L42">
        <v>0.84261023239721</v>
      </c>
      <c r="M42">
        <v>0.83780619152057001</v>
      </c>
      <c r="N42">
        <v>0.83008104060775212</v>
      </c>
      <c r="O42">
        <v>0.82294215182018604</v>
      </c>
      <c r="P42">
        <v>0.81963511198253103</v>
      </c>
      <c r="Q42">
        <v>0.82113773751193109</v>
      </c>
      <c r="R42">
        <v>0.82641785433689408</v>
      </c>
      <c r="S42">
        <v>0.83492019423968411</v>
      </c>
      <c r="T42">
        <v>0.84592359230214609</v>
      </c>
      <c r="U42">
        <v>0.85903185739682808</v>
      </c>
      <c r="V42">
        <v>0.87464546967136403</v>
      </c>
      <c r="W42">
        <v>0.89308630763808206</v>
      </c>
      <c r="X42">
        <v>0.91319782853709908</v>
      </c>
      <c r="Y42">
        <v>0.9355466334598771</v>
      </c>
      <c r="Z42">
        <v>0.95985593053667106</v>
      </c>
      <c r="AA42">
        <v>0.9867085302225671</v>
      </c>
      <c r="AB42">
        <v>1.0152783785191699</v>
      </c>
      <c r="AC42">
        <v>1.0469571444510599</v>
      </c>
      <c r="AD42">
        <v>1.08164330077795</v>
      </c>
      <c r="AE42">
        <v>1.1193504149783899</v>
      </c>
      <c r="AF42">
        <v>1.1615434219146499</v>
      </c>
      <c r="AG42">
        <v>1.20764719644937</v>
      </c>
      <c r="AH42">
        <v>1.25841323794184</v>
      </c>
      <c r="AI42">
        <v>1.3149064581863699</v>
      </c>
      <c r="AJ42">
        <v>1.3783599305306899</v>
      </c>
      <c r="AK42">
        <v>1.44835329679742</v>
      </c>
      <c r="AL42">
        <v>1.52616075723224</v>
      </c>
      <c r="AM42">
        <v>1.61837124780038</v>
      </c>
      <c r="AN42">
        <v>1.7224965368362999</v>
      </c>
      <c r="AO42">
        <v>1.8429496743479001</v>
      </c>
      <c r="AP42">
        <v>1.9841078147517401</v>
      </c>
      <c r="AQ42">
        <v>2.1478132201871198</v>
      </c>
      <c r="AR42">
        <v>2.3453803129480999</v>
      </c>
      <c r="AS42">
        <v>2.5796373324409401</v>
      </c>
    </row>
    <row r="43" spans="1:45" x14ac:dyDescent="0.2">
      <c r="A43">
        <v>0.55359537978208506</v>
      </c>
      <c r="B43">
        <v>0.57184114603990599</v>
      </c>
      <c r="C43">
        <v>0.59599837629780106</v>
      </c>
      <c r="D43">
        <v>0.62591067648967103</v>
      </c>
      <c r="E43">
        <v>0.65990241702253005</v>
      </c>
      <c r="F43">
        <v>0.69623853084656107</v>
      </c>
      <c r="G43">
        <v>0.7320216706219671</v>
      </c>
      <c r="H43">
        <v>0.76588985720997704</v>
      </c>
      <c r="I43">
        <v>0.79487078527530708</v>
      </c>
      <c r="J43">
        <v>0.81706841955089704</v>
      </c>
      <c r="K43">
        <v>0.82983910617279211</v>
      </c>
      <c r="L43">
        <v>0.83324990091917306</v>
      </c>
      <c r="M43">
        <v>0.82998409293127406</v>
      </c>
      <c r="N43">
        <v>0.82323163435971902</v>
      </c>
      <c r="O43">
        <v>0.81663458005340206</v>
      </c>
      <c r="P43">
        <v>0.81345625021643309</v>
      </c>
      <c r="Q43">
        <v>0.81502875384488205</v>
      </c>
      <c r="R43">
        <v>0.8202892518907311</v>
      </c>
      <c r="S43">
        <v>0.82889913229799705</v>
      </c>
      <c r="T43">
        <v>0.84002043601409304</v>
      </c>
      <c r="U43">
        <v>0.85327896603903108</v>
      </c>
      <c r="V43">
        <v>0.86894430262502997</v>
      </c>
      <c r="W43">
        <v>0.88748791280102712</v>
      </c>
      <c r="X43">
        <v>0.90775684372818999</v>
      </c>
      <c r="Y43">
        <v>0.93035870778931207</v>
      </c>
      <c r="Z43">
        <v>0.95478032356156206</v>
      </c>
      <c r="AA43">
        <v>0.98188531720791705</v>
      </c>
      <c r="AB43">
        <v>1.0105969496463101</v>
      </c>
      <c r="AC43">
        <v>1.0422772416261199</v>
      </c>
      <c r="AD43">
        <v>1.07646888188481</v>
      </c>
      <c r="AE43">
        <v>1.1151067197142199</v>
      </c>
      <c r="AF43">
        <v>1.15721805473937</v>
      </c>
      <c r="AG43">
        <v>1.2035978647440999</v>
      </c>
      <c r="AH43">
        <v>1.2545123571468799</v>
      </c>
      <c r="AI43">
        <v>1.3110929008927901</v>
      </c>
      <c r="AJ43">
        <v>1.3746441071409001</v>
      </c>
      <c r="AK43">
        <v>1.4447446659129799</v>
      </c>
      <c r="AL43">
        <v>1.52267569119153</v>
      </c>
      <c r="AM43">
        <v>1.6150034875842199</v>
      </c>
      <c r="AN43">
        <v>1.7192148046043099</v>
      </c>
      <c r="AO43">
        <v>1.83971119005094</v>
      </c>
      <c r="AP43">
        <v>1.98092547771695</v>
      </c>
      <c r="AQ43">
        <v>2.1447014970790099</v>
      </c>
      <c r="AR43">
        <v>2.3422425069269499</v>
      </c>
      <c r="AS43">
        <v>2.5765366834429599</v>
      </c>
    </row>
    <row r="44" spans="1:45" x14ac:dyDescent="0.2">
      <c r="A44">
        <v>0.53986899851691805</v>
      </c>
      <c r="B44">
        <v>0.55773497793835303</v>
      </c>
      <c r="C44">
        <v>0.58133370183157507</v>
      </c>
      <c r="D44">
        <v>0.61088256966344701</v>
      </c>
      <c r="E44">
        <v>0.64471592530706201</v>
      </c>
      <c r="F44">
        <v>0.68117968340574608</v>
      </c>
      <c r="G44">
        <v>0.71712485916516411</v>
      </c>
      <c r="H44">
        <v>0.75105795518930507</v>
      </c>
      <c r="I44">
        <v>0.7811139003025821</v>
      </c>
      <c r="J44">
        <v>0.80449765898639203</v>
      </c>
      <c r="K44">
        <v>0.81899988915142308</v>
      </c>
      <c r="L44">
        <v>0.82413316710136508</v>
      </c>
      <c r="M44">
        <v>0.82218463677513909</v>
      </c>
      <c r="N44">
        <v>0.81657773093473707</v>
      </c>
      <c r="O44">
        <v>0.81052684001409003</v>
      </c>
      <c r="P44">
        <v>0.80743671837890996</v>
      </c>
      <c r="Q44">
        <v>0.8089784198652531</v>
      </c>
      <c r="R44">
        <v>0.81428732168485107</v>
      </c>
      <c r="S44">
        <v>0.82291333340740702</v>
      </c>
      <c r="T44">
        <v>0.83414601330344307</v>
      </c>
      <c r="U44">
        <v>0.84754552859058907</v>
      </c>
      <c r="V44">
        <v>0.8632570609794491</v>
      </c>
      <c r="W44">
        <v>0.88185119154418112</v>
      </c>
      <c r="X44">
        <v>0.90228295494200206</v>
      </c>
      <c r="Y44">
        <v>0.92512507176700709</v>
      </c>
      <c r="Z44">
        <v>0.94967470728162506</v>
      </c>
      <c r="AA44">
        <v>0.97716485433351408</v>
      </c>
      <c r="AB44">
        <v>1.0062940892788499</v>
      </c>
      <c r="AC44">
        <v>1.0378686770199399</v>
      </c>
      <c r="AD44">
        <v>1.07230344634337</v>
      </c>
      <c r="AE44">
        <v>1.1102934697900499</v>
      </c>
      <c r="AF44">
        <v>1.1530356077361299</v>
      </c>
      <c r="AG44">
        <v>1.19927739762969</v>
      </c>
      <c r="AH44">
        <v>1.25046151568262</v>
      </c>
      <c r="AI44">
        <v>1.30721466266815</v>
      </c>
      <c r="AJ44">
        <v>1.37088332343495</v>
      </c>
      <c r="AK44">
        <v>1.4410977454023299</v>
      </c>
      <c r="AL44">
        <v>1.5191169829263</v>
      </c>
      <c r="AM44">
        <v>1.61151858458859</v>
      </c>
      <c r="AN44">
        <v>1.7158482832717699</v>
      </c>
      <c r="AO44">
        <v>1.8363512712819201</v>
      </c>
      <c r="AP44">
        <v>1.9776807014873499</v>
      </c>
      <c r="AQ44">
        <v>2.1411597891452399</v>
      </c>
      <c r="AR44">
        <v>2.3390593180459698</v>
      </c>
      <c r="AS44">
        <v>2.5733254740897999</v>
      </c>
    </row>
    <row r="45" spans="1:45" x14ac:dyDescent="0.2">
      <c r="A45">
        <v>0.52666943796030308</v>
      </c>
      <c r="B45">
        <v>0.54404640761282708</v>
      </c>
      <c r="C45">
        <v>0.5674037955208</v>
      </c>
      <c r="D45">
        <v>0.596670310284239</v>
      </c>
      <c r="E45">
        <v>0.63008934854420995</v>
      </c>
      <c r="F45">
        <v>0.66620738484589004</v>
      </c>
      <c r="G45">
        <v>0.70234019092589106</v>
      </c>
      <c r="H45">
        <v>0.73687660256250709</v>
      </c>
      <c r="I45">
        <v>0.76770075076386302</v>
      </c>
      <c r="J45">
        <v>0.79213231586856403</v>
      </c>
      <c r="K45">
        <v>0.80832015253902711</v>
      </c>
      <c r="L45">
        <v>0.81490497231759906</v>
      </c>
      <c r="M45">
        <v>0.81443844071428106</v>
      </c>
      <c r="N45">
        <v>0.80985246685599999</v>
      </c>
      <c r="O45">
        <v>0.80451265562843</v>
      </c>
      <c r="P45">
        <v>0.80155255534896908</v>
      </c>
      <c r="Q45">
        <v>0.80306300900876604</v>
      </c>
      <c r="R45">
        <v>0.80835508356810304</v>
      </c>
      <c r="S45">
        <v>0.81705429021565912</v>
      </c>
      <c r="T45">
        <v>0.82833647630190999</v>
      </c>
      <c r="U45">
        <v>0.84184610128837611</v>
      </c>
      <c r="V45">
        <v>0.85760021131957809</v>
      </c>
      <c r="W45">
        <v>0.87623345514143702</v>
      </c>
      <c r="X45">
        <v>0.8967830530036891</v>
      </c>
      <c r="Y45">
        <v>0.91984324982873111</v>
      </c>
      <c r="Z45">
        <v>0.94454125939846212</v>
      </c>
      <c r="AA45">
        <v>0.97244015097562908</v>
      </c>
      <c r="AB45">
        <v>1.0018715876143001</v>
      </c>
      <c r="AC45">
        <v>1.03401346725955</v>
      </c>
      <c r="AD45">
        <v>1.06824047389865</v>
      </c>
      <c r="AE45">
        <v>1.1061414223230399</v>
      </c>
      <c r="AF45">
        <v>1.1485174076454201</v>
      </c>
      <c r="AG45">
        <v>1.19505879846122</v>
      </c>
      <c r="AH45">
        <v>1.2463444499922001</v>
      </c>
      <c r="AI45">
        <v>1.30320205452704</v>
      </c>
      <c r="AJ45">
        <v>1.3670356714937599</v>
      </c>
      <c r="AK45">
        <v>1.43737494132267</v>
      </c>
      <c r="AL45">
        <v>1.5154673712893199</v>
      </c>
      <c r="AM45">
        <v>1.60796552793119</v>
      </c>
      <c r="AN45">
        <v>1.7123442987978401</v>
      </c>
      <c r="AO45">
        <v>1.8329618535374301</v>
      </c>
      <c r="AP45">
        <v>1.97431238725516</v>
      </c>
      <c r="AQ45">
        <v>2.1379329581342801</v>
      </c>
      <c r="AR45">
        <v>2.3355423902903598</v>
      </c>
      <c r="AS45">
        <v>2.5700541134999799</v>
      </c>
    </row>
  </sheetData>
  <sheetProtection sheet="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45"/>
  <sheetViews>
    <sheetView workbookViewId="0">
      <selection activeCell="J62" sqref="J62"/>
    </sheetView>
  </sheetViews>
  <sheetFormatPr defaultColWidth="8.7109375" defaultRowHeight="12.75" x14ac:dyDescent="0.2"/>
  <sheetData>
    <row r="1" spans="1:45" x14ac:dyDescent="0.2">
      <c r="A1">
        <v>1.53994168658438</v>
      </c>
      <c r="B1">
        <v>1.58858010961731</v>
      </c>
      <c r="C1">
        <v>1.62963715197518</v>
      </c>
      <c r="D1">
        <v>1.67037185926711</v>
      </c>
      <c r="E1">
        <v>1.70832546161123</v>
      </c>
      <c r="F1">
        <v>1.73866478103893</v>
      </c>
      <c r="G1">
        <v>1.7360345442998701</v>
      </c>
      <c r="H1">
        <v>1.7121696609564201</v>
      </c>
      <c r="I1">
        <v>1.65384811163208</v>
      </c>
      <c r="J1">
        <v>1.5851679666218002</v>
      </c>
      <c r="K1">
        <v>1.50339818695355</v>
      </c>
      <c r="L1">
        <v>1.4219863563499799</v>
      </c>
      <c r="M1">
        <v>1.34031545739392</v>
      </c>
      <c r="N1">
        <v>1.26013195910158</v>
      </c>
      <c r="O1">
        <v>1.18542493719486</v>
      </c>
      <c r="P1">
        <v>1.12175299963166</v>
      </c>
      <c r="Q1">
        <v>1.0659422971280099</v>
      </c>
      <c r="R1">
        <v>1.02112992991595</v>
      </c>
      <c r="S1">
        <v>0.98126932083668406</v>
      </c>
      <c r="T1">
        <v>0.95044802814699203</v>
      </c>
      <c r="U1">
        <v>0.92932797428009206</v>
      </c>
      <c r="V1">
        <v>0.9161943508914121</v>
      </c>
      <c r="W1">
        <v>0.90989877438136912</v>
      </c>
      <c r="X1">
        <v>0.90762262175214004</v>
      </c>
      <c r="Y1">
        <v>0.90882148522428208</v>
      </c>
      <c r="Z1">
        <v>0.91335937583657112</v>
      </c>
      <c r="AA1">
        <v>0.92096922183727303</v>
      </c>
      <c r="AB1">
        <v>0.93195379049724703</v>
      </c>
      <c r="AC1">
        <v>0.94592574425755804</v>
      </c>
      <c r="AD1">
        <v>0.96295973919043998</v>
      </c>
      <c r="AE1">
        <v>0.98368497894807905</v>
      </c>
      <c r="AF1">
        <v>1.00629510376201</v>
      </c>
      <c r="AG1">
        <v>1.03526327770849</v>
      </c>
      <c r="AH1">
        <v>1.0664932509687199</v>
      </c>
      <c r="AI1">
        <v>1.1031603864588599</v>
      </c>
      <c r="AJ1">
        <v>1.14526601359995</v>
      </c>
      <c r="AK1">
        <v>1.1940816334565501</v>
      </c>
      <c r="AL1">
        <v>1.2469630954081801</v>
      </c>
      <c r="AM1">
        <v>1.3095385002453499</v>
      </c>
      <c r="AN1">
        <v>1.3860729827253799</v>
      </c>
      <c r="AO1">
        <v>1.47194302970276</v>
      </c>
      <c r="AP1">
        <v>1.57062790586353</v>
      </c>
      <c r="AQ1">
        <v>1.68990098558395</v>
      </c>
      <c r="AR1">
        <v>1.8363038304816901</v>
      </c>
      <c r="AS1">
        <v>2.00918259569141</v>
      </c>
    </row>
    <row r="2" spans="1:45" x14ac:dyDescent="0.2">
      <c r="A2">
        <v>1.5339271640833099</v>
      </c>
      <c r="B2">
        <v>1.58169481463511</v>
      </c>
      <c r="C2">
        <v>1.6212851134984301</v>
      </c>
      <c r="D2">
        <v>1.66027795456745</v>
      </c>
      <c r="E2">
        <v>1.6983240620734201</v>
      </c>
      <c r="F2">
        <v>1.72939464987902</v>
      </c>
      <c r="G2">
        <v>1.7279060496551399</v>
      </c>
      <c r="H2">
        <v>1.7049916338125</v>
      </c>
      <c r="I2">
        <v>1.64790977946632</v>
      </c>
      <c r="J2">
        <v>1.5803133683519301</v>
      </c>
      <c r="K2">
        <v>1.4995062656473599</v>
      </c>
      <c r="L2">
        <v>1.4185151785572601</v>
      </c>
      <c r="M2">
        <v>1.3374228653303399</v>
      </c>
      <c r="N2">
        <v>1.2577899948231601</v>
      </c>
      <c r="O2">
        <v>1.1835448298000599</v>
      </c>
      <c r="P2">
        <v>1.1201195797327399</v>
      </c>
      <c r="Q2">
        <v>1.0647492312084099</v>
      </c>
      <c r="R2">
        <v>1.0201878724442699</v>
      </c>
      <c r="S2">
        <v>0.98034044874159509</v>
      </c>
      <c r="T2">
        <v>0.94977525012689112</v>
      </c>
      <c r="U2">
        <v>0.92875137840714606</v>
      </c>
      <c r="V2">
        <v>0.91564669110082308</v>
      </c>
      <c r="W2">
        <v>0.90949013349804309</v>
      </c>
      <c r="X2">
        <v>0.90727908074620212</v>
      </c>
      <c r="Y2">
        <v>0.90852120524647206</v>
      </c>
      <c r="Z2">
        <v>0.91308658537209308</v>
      </c>
      <c r="AA2">
        <v>0.92076823744119307</v>
      </c>
      <c r="AB2">
        <v>0.93174600033037003</v>
      </c>
      <c r="AC2">
        <v>0.94572044047137804</v>
      </c>
      <c r="AD2">
        <v>0.96279461219915408</v>
      </c>
      <c r="AE2">
        <v>0.98356798641007903</v>
      </c>
      <c r="AF2">
        <v>1.0061589099936901</v>
      </c>
      <c r="AG2">
        <v>1.0351206514765301</v>
      </c>
      <c r="AH2">
        <v>1.06641936152405</v>
      </c>
      <c r="AI2">
        <v>1.10306415403904</v>
      </c>
      <c r="AJ2">
        <v>1.14517582324023</v>
      </c>
      <c r="AK2">
        <v>1.1940091924568099</v>
      </c>
      <c r="AL2">
        <v>1.2468856294350701</v>
      </c>
      <c r="AM2">
        <v>1.3094729986042499</v>
      </c>
      <c r="AN2">
        <v>1.38598515910145</v>
      </c>
      <c r="AO2">
        <v>1.47187979594368</v>
      </c>
      <c r="AP2">
        <v>1.5705445339191799</v>
      </c>
      <c r="AQ2">
        <v>1.6898239353301499</v>
      </c>
      <c r="AR2">
        <v>1.8362217957473801</v>
      </c>
      <c r="AS2">
        <v>2.00913419206096</v>
      </c>
    </row>
    <row r="3" spans="1:45" x14ac:dyDescent="0.2">
      <c r="A3">
        <v>1.5228058032829499</v>
      </c>
      <c r="B3">
        <v>1.56774607724194</v>
      </c>
      <c r="C3">
        <v>1.6062994131414901</v>
      </c>
      <c r="D3">
        <v>1.6438117794312102</v>
      </c>
      <c r="E3">
        <v>1.68197654875671</v>
      </c>
      <c r="F3">
        <v>1.7140097543156099</v>
      </c>
      <c r="G3">
        <v>1.7140041017826699</v>
      </c>
      <c r="H3">
        <v>1.69304281894246</v>
      </c>
      <c r="I3">
        <v>1.6377544138386901</v>
      </c>
      <c r="J3">
        <v>1.5718973049229001</v>
      </c>
      <c r="K3">
        <v>1.4920794535483</v>
      </c>
      <c r="L3">
        <v>1.41289796839538</v>
      </c>
      <c r="M3">
        <v>1.3329690718915099</v>
      </c>
      <c r="N3">
        <v>1.25356081124841</v>
      </c>
      <c r="O3">
        <v>1.1798599785805399</v>
      </c>
      <c r="P3">
        <v>1.1174303424087599</v>
      </c>
      <c r="Q3">
        <v>1.06259316892203</v>
      </c>
      <c r="R3">
        <v>1.0181089888397801</v>
      </c>
      <c r="S3">
        <v>0.97888157562121803</v>
      </c>
      <c r="T3">
        <v>0.94867289496099205</v>
      </c>
      <c r="U3">
        <v>0.92760640788799809</v>
      </c>
      <c r="V3">
        <v>0.91482763507319709</v>
      </c>
      <c r="W3">
        <v>0.90883956462106208</v>
      </c>
      <c r="X3">
        <v>0.90660858684904999</v>
      </c>
      <c r="Y3">
        <v>0.90805900522266503</v>
      </c>
      <c r="Z3">
        <v>0.91271120892796209</v>
      </c>
      <c r="AA3">
        <v>0.92033465601995712</v>
      </c>
      <c r="AB3">
        <v>0.93141042699592302</v>
      </c>
      <c r="AC3">
        <v>0.94549730576314506</v>
      </c>
      <c r="AD3">
        <v>0.96253127924930804</v>
      </c>
      <c r="AE3">
        <v>0.98335438031284206</v>
      </c>
      <c r="AF3">
        <v>1.0059941855559</v>
      </c>
      <c r="AG3">
        <v>1.0349528117342799</v>
      </c>
      <c r="AH3">
        <v>1.0662111473735201</v>
      </c>
      <c r="AI3">
        <v>1.1029213129536799</v>
      </c>
      <c r="AJ3">
        <v>1.14503624844511</v>
      </c>
      <c r="AK3">
        <v>1.19388663385451</v>
      </c>
      <c r="AL3">
        <v>1.246769324425</v>
      </c>
      <c r="AM3">
        <v>1.30937143014295</v>
      </c>
      <c r="AN3">
        <v>1.3858955503778401</v>
      </c>
      <c r="AO3">
        <v>1.47177773416444</v>
      </c>
      <c r="AP3">
        <v>1.5704247377457898</v>
      </c>
      <c r="AQ3">
        <v>1.6897302424181</v>
      </c>
      <c r="AR3">
        <v>1.83611958071601</v>
      </c>
      <c r="AS3">
        <v>2.0090266807486601</v>
      </c>
    </row>
    <row r="4" spans="1:45" x14ac:dyDescent="0.2">
      <c r="A4">
        <v>1.5033899487962898</v>
      </c>
      <c r="B4">
        <v>1.5466396740780599</v>
      </c>
      <c r="C4">
        <v>1.5835735156753699</v>
      </c>
      <c r="D4">
        <v>1.6197625395584301</v>
      </c>
      <c r="E4">
        <v>1.6589002991637301</v>
      </c>
      <c r="F4">
        <v>1.6921463418009299</v>
      </c>
      <c r="G4">
        <v>1.69455098930763</v>
      </c>
      <c r="H4">
        <v>1.6759525941956399</v>
      </c>
      <c r="I4">
        <v>1.6232518095372499</v>
      </c>
      <c r="J4">
        <v>1.5590519700644401</v>
      </c>
      <c r="K4">
        <v>1.4817702586928201</v>
      </c>
      <c r="L4">
        <v>1.4042564486965601</v>
      </c>
      <c r="M4">
        <v>1.3257513115064401</v>
      </c>
      <c r="N4">
        <v>1.24785523513172</v>
      </c>
      <c r="O4">
        <v>1.17507889650422</v>
      </c>
      <c r="P4">
        <v>1.1132669011244301</v>
      </c>
      <c r="Q4">
        <v>1.05918160218979</v>
      </c>
      <c r="R4">
        <v>1.0155968793799499</v>
      </c>
      <c r="S4">
        <v>0.97683487266755709</v>
      </c>
      <c r="T4">
        <v>0.94676462693082508</v>
      </c>
      <c r="U4">
        <v>0.92616780141057409</v>
      </c>
      <c r="V4">
        <v>0.91367927502883906</v>
      </c>
      <c r="W4">
        <v>0.90780921013168303</v>
      </c>
      <c r="X4">
        <v>0.90574066883146609</v>
      </c>
      <c r="Y4">
        <v>0.90737569658134309</v>
      </c>
      <c r="Z4">
        <v>0.91207781359486306</v>
      </c>
      <c r="AA4">
        <v>0.91976052481678705</v>
      </c>
      <c r="AB4">
        <v>0.93101378858215911</v>
      </c>
      <c r="AC4">
        <v>0.94510626537751907</v>
      </c>
      <c r="AD4">
        <v>0.96215220986774208</v>
      </c>
      <c r="AE4">
        <v>0.98305290466532502</v>
      </c>
      <c r="AF4">
        <v>1.00569428246044</v>
      </c>
      <c r="AG4">
        <v>1.0346814688194801</v>
      </c>
      <c r="AH4">
        <v>1.06599953486302</v>
      </c>
      <c r="AI4">
        <v>1.10271153255154</v>
      </c>
      <c r="AJ4">
        <v>1.14482323509813</v>
      </c>
      <c r="AK4">
        <v>1.1937199853265499</v>
      </c>
      <c r="AL4">
        <v>1.24657527525539</v>
      </c>
      <c r="AM4">
        <v>1.30917676674316</v>
      </c>
      <c r="AN4">
        <v>1.38574179783694</v>
      </c>
      <c r="AO4">
        <v>1.47163617392323</v>
      </c>
      <c r="AP4">
        <v>1.5702853735517901</v>
      </c>
      <c r="AQ4">
        <v>1.68960475954123</v>
      </c>
      <c r="AR4">
        <v>1.8360123714749399</v>
      </c>
      <c r="AS4">
        <v>2.00889183272503</v>
      </c>
    </row>
    <row r="5" spans="1:45" x14ac:dyDescent="0.2">
      <c r="A5">
        <v>1.4740606569849299</v>
      </c>
      <c r="B5">
        <v>1.5163480297034999</v>
      </c>
      <c r="C5">
        <v>1.5487025480038099</v>
      </c>
      <c r="D5">
        <v>1.5884377005883898</v>
      </c>
      <c r="E5">
        <v>1.62967152749917</v>
      </c>
      <c r="F5">
        <v>1.6651520041778001</v>
      </c>
      <c r="G5">
        <v>1.6698348879429901</v>
      </c>
      <c r="H5">
        <v>1.65418185822986</v>
      </c>
      <c r="I5">
        <v>1.60401714153277</v>
      </c>
      <c r="J5">
        <v>1.5424708603119401</v>
      </c>
      <c r="K5">
        <v>1.4674906488256501</v>
      </c>
      <c r="L5">
        <v>1.3925244140156801</v>
      </c>
      <c r="M5">
        <v>1.31596057974397</v>
      </c>
      <c r="N5">
        <v>1.2396843381134399</v>
      </c>
      <c r="O5">
        <v>1.1685246194243</v>
      </c>
      <c r="P5">
        <v>1.10821594365736</v>
      </c>
      <c r="Q5">
        <v>1.0548655903103299</v>
      </c>
      <c r="R5">
        <v>1.01191821550689</v>
      </c>
      <c r="S5">
        <v>0.97380093946056212</v>
      </c>
      <c r="T5">
        <v>0.94452221446432905</v>
      </c>
      <c r="U5">
        <v>0.92437125685709909</v>
      </c>
      <c r="V5">
        <v>0.91206321587974004</v>
      </c>
      <c r="W5">
        <v>0.90646837421426707</v>
      </c>
      <c r="X5">
        <v>0.90471553172006902</v>
      </c>
      <c r="Y5">
        <v>0.90649650490503608</v>
      </c>
      <c r="Z5">
        <v>0.91124213666032805</v>
      </c>
      <c r="AA5">
        <v>0.91913261986939998</v>
      </c>
      <c r="AB5">
        <v>0.93043493319627002</v>
      </c>
      <c r="AC5">
        <v>0.94453415101524996</v>
      </c>
      <c r="AD5">
        <v>0.96168113384802212</v>
      </c>
      <c r="AE5">
        <v>0.9826394390525991</v>
      </c>
      <c r="AF5">
        <v>1.0052751017500401</v>
      </c>
      <c r="AG5">
        <v>1.03436205333608</v>
      </c>
      <c r="AH5">
        <v>1.06571450149419</v>
      </c>
      <c r="AI5">
        <v>1.10240151498434</v>
      </c>
      <c r="AJ5">
        <v>1.1445607563648801</v>
      </c>
      <c r="AK5">
        <v>1.19344884602214</v>
      </c>
      <c r="AL5">
        <v>1.24634607046412</v>
      </c>
      <c r="AM5">
        <v>1.3089845872399901</v>
      </c>
      <c r="AN5">
        <v>1.3855393377329799</v>
      </c>
      <c r="AO5">
        <v>1.4714335989982201</v>
      </c>
      <c r="AP5">
        <v>1.57009441730171</v>
      </c>
      <c r="AQ5">
        <v>1.6894044554065601</v>
      </c>
      <c r="AR5">
        <v>1.8358021607856401</v>
      </c>
      <c r="AS5">
        <v>2.0087152187255599</v>
      </c>
    </row>
    <row r="6" spans="1:45" x14ac:dyDescent="0.2">
      <c r="A6">
        <v>1.4345722606768601</v>
      </c>
      <c r="B6">
        <v>1.47501937861538</v>
      </c>
      <c r="C6">
        <v>1.5080187983117899</v>
      </c>
      <c r="D6">
        <v>1.5492929335040699</v>
      </c>
      <c r="E6">
        <v>1.5954165576086199</v>
      </c>
      <c r="F6">
        <v>1.63329788247719</v>
      </c>
      <c r="G6">
        <v>1.6407107101351999</v>
      </c>
      <c r="H6">
        <v>1.62815016400831</v>
      </c>
      <c r="I6">
        <v>1.5810204643488799</v>
      </c>
      <c r="J6">
        <v>1.52254513943082</v>
      </c>
      <c r="K6">
        <v>1.45034472733147</v>
      </c>
      <c r="L6">
        <v>1.3778254562712899</v>
      </c>
      <c r="M6">
        <v>1.30325125804911</v>
      </c>
      <c r="N6">
        <v>1.22896030383812</v>
      </c>
      <c r="O6">
        <v>1.15993659475222</v>
      </c>
      <c r="P6">
        <v>1.1013378481995</v>
      </c>
      <c r="Q6">
        <v>1.04958774185041</v>
      </c>
      <c r="R6">
        <v>1.0076111492748701</v>
      </c>
      <c r="S6">
        <v>0.97028487539034003</v>
      </c>
      <c r="T6">
        <v>0.94153816199227003</v>
      </c>
      <c r="U6">
        <v>0.92187121992342203</v>
      </c>
      <c r="V6">
        <v>0.91013517091292906</v>
      </c>
      <c r="W6">
        <v>0.90495608919400305</v>
      </c>
      <c r="X6">
        <v>0.90330540414452409</v>
      </c>
      <c r="Y6">
        <v>0.90521630679384812</v>
      </c>
      <c r="Z6">
        <v>0.91026944619200001</v>
      </c>
      <c r="AA6">
        <v>0.91833007722326809</v>
      </c>
      <c r="AB6">
        <v>0.9296543314062421</v>
      </c>
      <c r="AC6">
        <v>0.94386768223183504</v>
      </c>
      <c r="AD6">
        <v>0.96118019187877812</v>
      </c>
      <c r="AE6">
        <v>0.98212400948092904</v>
      </c>
      <c r="AF6">
        <v>1.00483320185521</v>
      </c>
      <c r="AG6">
        <v>1.0339600647337399</v>
      </c>
      <c r="AH6">
        <v>1.0653205824664</v>
      </c>
      <c r="AI6">
        <v>1.1020342401425101</v>
      </c>
      <c r="AJ6">
        <v>1.1442961919083099</v>
      </c>
      <c r="AK6">
        <v>1.1931586395712799</v>
      </c>
      <c r="AL6">
        <v>1.2460727995485401</v>
      </c>
      <c r="AM6">
        <v>1.30870080343893</v>
      </c>
      <c r="AN6">
        <v>1.38527228030327</v>
      </c>
      <c r="AO6">
        <v>1.47119780043985</v>
      </c>
      <c r="AP6">
        <v>1.56987765282256</v>
      </c>
      <c r="AQ6">
        <v>1.6891713986174599</v>
      </c>
      <c r="AR6">
        <v>1.83560353787196</v>
      </c>
      <c r="AS6">
        <v>2.0085046995649201</v>
      </c>
    </row>
    <row r="7" spans="1:45" x14ac:dyDescent="0.2">
      <c r="A7">
        <v>1.3848480214366701</v>
      </c>
      <c r="B7">
        <v>1.426324155936</v>
      </c>
      <c r="C7">
        <v>1.4634562754948601</v>
      </c>
      <c r="D7">
        <v>1.5092820163043799</v>
      </c>
      <c r="E7">
        <v>1.55590451639335</v>
      </c>
      <c r="F7">
        <v>1.59722039890197</v>
      </c>
      <c r="G7">
        <v>1.60762473136314</v>
      </c>
      <c r="H7">
        <v>1.59832525241997</v>
      </c>
      <c r="I7">
        <v>1.5548420042545499</v>
      </c>
      <c r="J7">
        <v>1.49962350762772</v>
      </c>
      <c r="K7">
        <v>1.43064982033945</v>
      </c>
      <c r="L7">
        <v>1.3609134028449499</v>
      </c>
      <c r="M7">
        <v>1.2888922996124901</v>
      </c>
      <c r="N7">
        <v>1.2169367016774599</v>
      </c>
      <c r="O7">
        <v>1.1499363586315801</v>
      </c>
      <c r="P7">
        <v>1.09311049156957</v>
      </c>
      <c r="Q7">
        <v>1.0427819147717099</v>
      </c>
      <c r="R7">
        <v>1.0022184057324699</v>
      </c>
      <c r="S7">
        <v>0.96600133041414105</v>
      </c>
      <c r="T7">
        <v>0.93806588888125997</v>
      </c>
      <c r="U7">
        <v>0.91899065961389903</v>
      </c>
      <c r="V7">
        <v>0.90778260892798712</v>
      </c>
      <c r="W7">
        <v>0.90290995098146209</v>
      </c>
      <c r="X7">
        <v>0.90169900916525103</v>
      </c>
      <c r="Y7">
        <v>0.90393242722391409</v>
      </c>
      <c r="Z7">
        <v>0.9090867835314751</v>
      </c>
      <c r="AA7">
        <v>0.91726730966938308</v>
      </c>
      <c r="AB7">
        <v>0.92877767768703212</v>
      </c>
      <c r="AC7">
        <v>0.94314769173583002</v>
      </c>
      <c r="AD7">
        <v>0.96046127681410409</v>
      </c>
      <c r="AE7">
        <v>0.98150747894932211</v>
      </c>
      <c r="AF7">
        <v>1.0043025424424501</v>
      </c>
      <c r="AG7">
        <v>1.03345381264544</v>
      </c>
      <c r="AH7">
        <v>1.06486292232658</v>
      </c>
      <c r="AI7">
        <v>1.10164373808187</v>
      </c>
      <c r="AJ7">
        <v>1.1439036570988299</v>
      </c>
      <c r="AK7">
        <v>1.1928002194976199</v>
      </c>
      <c r="AL7">
        <v>1.2457551816471399</v>
      </c>
      <c r="AM7">
        <v>1.3084004839694301</v>
      </c>
      <c r="AN7">
        <v>1.3849627209850099</v>
      </c>
      <c r="AO7">
        <v>1.4709103070721001</v>
      </c>
      <c r="AP7">
        <v>1.5696045360247899</v>
      </c>
      <c r="AQ7">
        <v>1.6889062402706498</v>
      </c>
      <c r="AR7">
        <v>1.83532179674607</v>
      </c>
      <c r="AS7">
        <v>2.00822940966159</v>
      </c>
    </row>
    <row r="8" spans="1:45" x14ac:dyDescent="0.2">
      <c r="A8">
        <v>1.33254536323747</v>
      </c>
      <c r="B8">
        <v>1.3765725377353399</v>
      </c>
      <c r="C8">
        <v>1.4183223473095701</v>
      </c>
      <c r="D8">
        <v>1.4654976568592999</v>
      </c>
      <c r="E8">
        <v>1.50983080504754</v>
      </c>
      <c r="F8">
        <v>1.55771996651239</v>
      </c>
      <c r="G8">
        <v>1.5706086373969201</v>
      </c>
      <c r="H8">
        <v>1.56512666129342</v>
      </c>
      <c r="I8">
        <v>1.5255965191221099</v>
      </c>
      <c r="J8">
        <v>1.4743756036997899</v>
      </c>
      <c r="K8">
        <v>1.4087336074969001</v>
      </c>
      <c r="L8">
        <v>1.3421724010998499</v>
      </c>
      <c r="M8">
        <v>1.2729600966139201</v>
      </c>
      <c r="N8">
        <v>1.20361894927147</v>
      </c>
      <c r="O8">
        <v>1.1388531410892599</v>
      </c>
      <c r="P8">
        <v>1.08385194979653</v>
      </c>
      <c r="Q8">
        <v>1.0351331010204501</v>
      </c>
      <c r="R8">
        <v>0.99604774265659313</v>
      </c>
      <c r="S8">
        <v>0.96084139113093203</v>
      </c>
      <c r="T8">
        <v>0.93383341870732206</v>
      </c>
      <c r="U8">
        <v>0.91565125904386913</v>
      </c>
      <c r="V8">
        <v>0.90500977827349705</v>
      </c>
      <c r="W8">
        <v>0.9006159637944221</v>
      </c>
      <c r="X8">
        <v>0.89975120323861912</v>
      </c>
      <c r="Y8">
        <v>0.9022632665459841</v>
      </c>
      <c r="Z8">
        <v>0.90773737915881803</v>
      </c>
      <c r="AA8">
        <v>0.91613911543707305</v>
      </c>
      <c r="AB8">
        <v>0.92774050083688209</v>
      </c>
      <c r="AC8">
        <v>0.94220459229221409</v>
      </c>
      <c r="AD8">
        <v>0.95968537353876204</v>
      </c>
      <c r="AE8">
        <v>0.98082075159032511</v>
      </c>
      <c r="AF8">
        <v>1.0036833736605899</v>
      </c>
      <c r="AG8">
        <v>1.03287822860805</v>
      </c>
      <c r="AH8">
        <v>1.06435764779536</v>
      </c>
      <c r="AI8">
        <v>1.1011788249926899</v>
      </c>
      <c r="AJ8">
        <v>1.1434201155397501</v>
      </c>
      <c r="AK8">
        <v>1.19238233599098</v>
      </c>
      <c r="AL8">
        <v>1.24535614052386</v>
      </c>
      <c r="AM8">
        <v>1.3080199165173201</v>
      </c>
      <c r="AN8">
        <v>1.3846350381516901</v>
      </c>
      <c r="AO8">
        <v>1.47058003171995</v>
      </c>
      <c r="AP8">
        <v>1.56926705859597</v>
      </c>
      <c r="AQ8">
        <v>1.6886066180046799</v>
      </c>
      <c r="AR8">
        <v>1.8350362718952</v>
      </c>
      <c r="AS8">
        <v>2.00795593650352</v>
      </c>
    </row>
    <row r="9" spans="1:45" x14ac:dyDescent="0.2">
      <c r="A9">
        <v>1.28329314542366</v>
      </c>
      <c r="B9">
        <v>1.3278014075509401</v>
      </c>
      <c r="C9">
        <v>1.3701865028142</v>
      </c>
      <c r="D9">
        <v>1.4176463107417301</v>
      </c>
      <c r="E9">
        <v>1.46557558490948</v>
      </c>
      <c r="F9">
        <v>1.5125754524497301</v>
      </c>
      <c r="G9">
        <v>1.5302847281916199</v>
      </c>
      <c r="H9">
        <v>1.5290053599114599</v>
      </c>
      <c r="I9">
        <v>1.49391316767212</v>
      </c>
      <c r="J9">
        <v>1.4469953172782999</v>
      </c>
      <c r="K9">
        <v>1.3854580504210501</v>
      </c>
      <c r="L9">
        <v>1.32223017767568</v>
      </c>
      <c r="M9">
        <v>1.2560796131140299</v>
      </c>
      <c r="N9">
        <v>1.1894126013034001</v>
      </c>
      <c r="O9">
        <v>1.1269528568868801</v>
      </c>
      <c r="P9">
        <v>1.07396338434948</v>
      </c>
      <c r="Q9">
        <v>1.02689502911347</v>
      </c>
      <c r="R9">
        <v>0.98912775587353996</v>
      </c>
      <c r="S9">
        <v>0.95518067569788612</v>
      </c>
      <c r="T9">
        <v>0.9292965411238111</v>
      </c>
      <c r="U9">
        <v>0.91176665696264403</v>
      </c>
      <c r="V9">
        <v>0.90185324911896303</v>
      </c>
      <c r="W9">
        <v>0.89802901344987507</v>
      </c>
      <c r="X9">
        <v>0.89756836451438304</v>
      </c>
      <c r="Y9">
        <v>0.9004362881952751</v>
      </c>
      <c r="Z9">
        <v>0.90616379160249005</v>
      </c>
      <c r="AA9">
        <v>0.91472282803747507</v>
      </c>
      <c r="AB9">
        <v>0.92658430859543706</v>
      </c>
      <c r="AC9">
        <v>0.94124814669428103</v>
      </c>
      <c r="AD9">
        <v>0.95879120564436804</v>
      </c>
      <c r="AE9">
        <v>0.97999946508408509</v>
      </c>
      <c r="AF9">
        <v>1.00297111227558</v>
      </c>
      <c r="AG9">
        <v>1.03224828232237</v>
      </c>
      <c r="AH9">
        <v>1.06374789470013</v>
      </c>
      <c r="AI9">
        <v>1.10060888957821</v>
      </c>
      <c r="AJ9">
        <v>1.14294562956363</v>
      </c>
      <c r="AK9">
        <v>1.19194457138821</v>
      </c>
      <c r="AL9">
        <v>1.2449098326503101</v>
      </c>
      <c r="AM9">
        <v>1.3076120748723901</v>
      </c>
      <c r="AN9">
        <v>1.3842285169874</v>
      </c>
      <c r="AO9">
        <v>1.4701766561157101</v>
      </c>
      <c r="AP9">
        <v>1.5689089395628</v>
      </c>
      <c r="AQ9">
        <v>1.68825981865913</v>
      </c>
      <c r="AR9">
        <v>1.83471265109223</v>
      </c>
      <c r="AS9">
        <v>2.0076078956700201</v>
      </c>
    </row>
    <row r="10" spans="1:45" x14ac:dyDescent="0.2">
      <c r="A10">
        <v>1.23231570783772</v>
      </c>
      <c r="B10">
        <v>1.2757236875557401</v>
      </c>
      <c r="C10">
        <v>1.3187803027226199</v>
      </c>
      <c r="D10">
        <v>1.3696933710608801</v>
      </c>
      <c r="E10">
        <v>1.4208432850394099</v>
      </c>
      <c r="F10">
        <v>1.4666218650969001</v>
      </c>
      <c r="G10">
        <v>1.4849707708173501</v>
      </c>
      <c r="H10">
        <v>1.49073627762717</v>
      </c>
      <c r="I10">
        <v>1.46057487223538</v>
      </c>
      <c r="J10">
        <v>1.4182867848972001</v>
      </c>
      <c r="K10">
        <v>1.36086900757898</v>
      </c>
      <c r="L10">
        <v>1.3013369768954699</v>
      </c>
      <c r="M10">
        <v>1.23839561823755</v>
      </c>
      <c r="N10">
        <v>1.17459135195664</v>
      </c>
      <c r="O10">
        <v>1.1146717755748801</v>
      </c>
      <c r="P10">
        <v>1.0636134302692999</v>
      </c>
      <c r="Q10">
        <v>1.01832678068503</v>
      </c>
      <c r="R10">
        <v>0.9820195027503511</v>
      </c>
      <c r="S10">
        <v>0.94926404040923207</v>
      </c>
      <c r="T10">
        <v>0.92431463684779303</v>
      </c>
      <c r="U10">
        <v>0.90766960437168809</v>
      </c>
      <c r="V10">
        <v>0.89843304059964813</v>
      </c>
      <c r="W10">
        <v>0.89507075568766403</v>
      </c>
      <c r="X10">
        <v>0.89515355193801105</v>
      </c>
      <c r="Y10">
        <v>0.89833148931593909</v>
      </c>
      <c r="Z10">
        <v>0.90438600579339312</v>
      </c>
      <c r="AA10">
        <v>0.91322015412478807</v>
      </c>
      <c r="AB10">
        <v>0.92525610046220008</v>
      </c>
      <c r="AC10">
        <v>0.94004823627438605</v>
      </c>
      <c r="AD10">
        <v>0.95773654685182708</v>
      </c>
      <c r="AE10">
        <v>0.97910627066157108</v>
      </c>
      <c r="AF10">
        <v>1.0021672428633099</v>
      </c>
      <c r="AG10">
        <v>1.0314956954794701</v>
      </c>
      <c r="AH10">
        <v>1.06306476671073</v>
      </c>
      <c r="AI10">
        <v>1.1000078627273799</v>
      </c>
      <c r="AJ10">
        <v>1.1424004215977801</v>
      </c>
      <c r="AK10">
        <v>1.1914158030958599</v>
      </c>
      <c r="AL10">
        <v>1.2444309012206101</v>
      </c>
      <c r="AM10">
        <v>1.30715639789038</v>
      </c>
      <c r="AN10">
        <v>1.3837966631013101</v>
      </c>
      <c r="AO10">
        <v>1.4697702522562701</v>
      </c>
      <c r="AP10">
        <v>1.5685203863517199</v>
      </c>
      <c r="AQ10">
        <v>1.6878678952508501</v>
      </c>
      <c r="AR10">
        <v>1.83431613724428</v>
      </c>
      <c r="AS10">
        <v>2.0072444133776801</v>
      </c>
    </row>
    <row r="11" spans="1:45" x14ac:dyDescent="0.2">
      <c r="A11">
        <v>1.18040876015935</v>
      </c>
      <c r="B11">
        <v>1.22378105095673</v>
      </c>
      <c r="C11">
        <v>1.26922632493084</v>
      </c>
      <c r="D11">
        <v>1.3220728774675101</v>
      </c>
      <c r="E11">
        <v>1.3732040155708101</v>
      </c>
      <c r="F11">
        <v>1.41924445253899</v>
      </c>
      <c r="G11">
        <v>1.44112676888887</v>
      </c>
      <c r="H11">
        <v>1.4509428499207899</v>
      </c>
      <c r="I11">
        <v>1.4259853614356599</v>
      </c>
      <c r="J11">
        <v>1.38842909453218</v>
      </c>
      <c r="K11">
        <v>1.3354708568212201</v>
      </c>
      <c r="L11">
        <v>1.2799633782281199</v>
      </c>
      <c r="M11">
        <v>1.22037547098288</v>
      </c>
      <c r="N11">
        <v>1.15938218952278</v>
      </c>
      <c r="O11">
        <v>1.1019659528463499</v>
      </c>
      <c r="P11">
        <v>1.0530852300183899</v>
      </c>
      <c r="Q11">
        <v>1.0095727766868601</v>
      </c>
      <c r="R11">
        <v>0.97464134096860511</v>
      </c>
      <c r="S11">
        <v>0.94314342155093511</v>
      </c>
      <c r="T11">
        <v>0.91921086088205606</v>
      </c>
      <c r="U11">
        <v>0.90337834915695403</v>
      </c>
      <c r="V11">
        <v>0.89475227743920405</v>
      </c>
      <c r="W11">
        <v>0.89199906966714104</v>
      </c>
      <c r="X11">
        <v>0.89251318573240512</v>
      </c>
      <c r="Y11">
        <v>0.89604944568579703</v>
      </c>
      <c r="Z11">
        <v>0.90242806330991709</v>
      </c>
      <c r="AA11">
        <v>0.91151854783139807</v>
      </c>
      <c r="AB11">
        <v>0.92380325561072807</v>
      </c>
      <c r="AC11">
        <v>0.93876506736933107</v>
      </c>
      <c r="AD11">
        <v>0.95661578100815003</v>
      </c>
      <c r="AE11">
        <v>0.97807969454231103</v>
      </c>
      <c r="AF11">
        <v>1.0012480257399199</v>
      </c>
      <c r="AG11">
        <v>1.0306985862409499</v>
      </c>
      <c r="AH11">
        <v>1.0623612195502701</v>
      </c>
      <c r="AI11">
        <v>1.09931776094578</v>
      </c>
      <c r="AJ11">
        <v>1.14172881576061</v>
      </c>
      <c r="AK11">
        <v>1.1908123849953101</v>
      </c>
      <c r="AL11">
        <v>1.2438890286277899</v>
      </c>
      <c r="AM11">
        <v>1.3066269041242999</v>
      </c>
      <c r="AN11">
        <v>1.38331205050229</v>
      </c>
      <c r="AO11">
        <v>1.4693151330073499</v>
      </c>
      <c r="AP11">
        <v>1.56807695867679</v>
      </c>
      <c r="AQ11">
        <v>1.6874294293453</v>
      </c>
      <c r="AR11">
        <v>1.8339082061741601</v>
      </c>
      <c r="AS11">
        <v>2.0068341806535499</v>
      </c>
    </row>
    <row r="12" spans="1:45" x14ac:dyDescent="0.2">
      <c r="A12">
        <v>1.13222604377139</v>
      </c>
      <c r="B12">
        <v>1.17497797053402</v>
      </c>
      <c r="C12">
        <v>1.2197959534241101</v>
      </c>
      <c r="D12">
        <v>1.2716233340207099</v>
      </c>
      <c r="E12">
        <v>1.3224658688356099</v>
      </c>
      <c r="F12">
        <v>1.3722269722832601</v>
      </c>
      <c r="G12">
        <v>1.39797898891649</v>
      </c>
      <c r="H12">
        <v>1.40858201224494</v>
      </c>
      <c r="I12">
        <v>1.3907739115748601</v>
      </c>
      <c r="J12">
        <v>1.35808508189787</v>
      </c>
      <c r="K12">
        <v>1.30956528176174</v>
      </c>
      <c r="L12">
        <v>1.2580178713250301</v>
      </c>
      <c r="M12">
        <v>1.2018228062516301</v>
      </c>
      <c r="N12">
        <v>1.1439822124099499</v>
      </c>
      <c r="O12">
        <v>1.08913344108921</v>
      </c>
      <c r="P12">
        <v>1.0424387665694299</v>
      </c>
      <c r="Q12">
        <v>1.00071290723957</v>
      </c>
      <c r="R12">
        <v>0.96725389030742204</v>
      </c>
      <c r="S12">
        <v>0.93695709489735413</v>
      </c>
      <c r="T12">
        <v>0.9140318198333991</v>
      </c>
      <c r="U12">
        <v>0.89899335886118503</v>
      </c>
      <c r="V12">
        <v>0.89101242949148995</v>
      </c>
      <c r="W12">
        <v>0.88883418508353995</v>
      </c>
      <c r="X12">
        <v>0.88971602302265906</v>
      </c>
      <c r="Y12">
        <v>0.89368422095633304</v>
      </c>
      <c r="Z12">
        <v>0.90035160131178105</v>
      </c>
      <c r="AA12">
        <v>0.90970201429283903</v>
      </c>
      <c r="AB12">
        <v>0.92221716445637303</v>
      </c>
      <c r="AC12">
        <v>0.93733938568582209</v>
      </c>
      <c r="AD12">
        <v>0.95537273252632304</v>
      </c>
      <c r="AE12">
        <v>0.97698112495100309</v>
      </c>
      <c r="AF12">
        <v>1.0002358074238</v>
      </c>
      <c r="AG12">
        <v>1.0297804035423701</v>
      </c>
      <c r="AH12">
        <v>1.0615269890174199</v>
      </c>
      <c r="AI12">
        <v>1.0985732206046499</v>
      </c>
      <c r="AJ12">
        <v>1.1410600307437699</v>
      </c>
      <c r="AK12">
        <v>1.1901534926186499</v>
      </c>
      <c r="AL12">
        <v>1.243275650832</v>
      </c>
      <c r="AM12">
        <v>1.3060501192915699</v>
      </c>
      <c r="AN12">
        <v>1.3827863312397901</v>
      </c>
      <c r="AO12">
        <v>1.46880322920686</v>
      </c>
      <c r="AP12">
        <v>1.56754921918946</v>
      </c>
      <c r="AQ12">
        <v>1.68693838760794</v>
      </c>
      <c r="AR12">
        <v>1.8334169278099202</v>
      </c>
      <c r="AS12">
        <v>2.0063839344761201</v>
      </c>
    </row>
    <row r="13" spans="1:45" x14ac:dyDescent="0.2">
      <c r="A13">
        <v>1.08352268319384</v>
      </c>
      <c r="B13">
        <v>1.12441404989133</v>
      </c>
      <c r="C13">
        <v>1.1672331427171601</v>
      </c>
      <c r="D13">
        <v>1.2190533316769101</v>
      </c>
      <c r="E13">
        <v>1.27251634164067</v>
      </c>
      <c r="F13">
        <v>1.32481349906588</v>
      </c>
      <c r="G13">
        <v>1.3547205185005899</v>
      </c>
      <c r="H13">
        <v>1.36886987152974</v>
      </c>
      <c r="I13">
        <v>1.35341008977841</v>
      </c>
      <c r="J13">
        <v>1.3272493702492401</v>
      </c>
      <c r="K13">
        <v>1.2835112414729399</v>
      </c>
      <c r="L13">
        <v>1.2358662411986301</v>
      </c>
      <c r="M13">
        <v>1.18331818603075</v>
      </c>
      <c r="N13">
        <v>1.1285262476272699</v>
      </c>
      <c r="O13">
        <v>1.07622327776397</v>
      </c>
      <c r="P13">
        <v>1.0316976981585599</v>
      </c>
      <c r="Q13">
        <v>0.99179730979132208</v>
      </c>
      <c r="R13">
        <v>0.95984298057923712</v>
      </c>
      <c r="S13">
        <v>0.93071670932120998</v>
      </c>
      <c r="T13">
        <v>0.90878262624374107</v>
      </c>
      <c r="U13">
        <v>0.89455787501196504</v>
      </c>
      <c r="V13">
        <v>0.88723528501816307</v>
      </c>
      <c r="W13">
        <v>0.88558996047498806</v>
      </c>
      <c r="X13">
        <v>0.88691268650207811</v>
      </c>
      <c r="Y13">
        <v>0.89121348353497509</v>
      </c>
      <c r="Z13">
        <v>0.89816934239704205</v>
      </c>
      <c r="AA13">
        <v>0.90779207981310006</v>
      </c>
      <c r="AB13">
        <v>0.92051273665985811</v>
      </c>
      <c r="AC13">
        <v>0.93584823421711805</v>
      </c>
      <c r="AD13">
        <v>0.95401793824468806</v>
      </c>
      <c r="AE13">
        <v>0.9758147743749781</v>
      </c>
      <c r="AF13">
        <v>0.99916289475478504</v>
      </c>
      <c r="AG13">
        <v>1.0287959426087701</v>
      </c>
      <c r="AH13">
        <v>1.0606361780478</v>
      </c>
      <c r="AI13">
        <v>1.0977559370388401</v>
      </c>
      <c r="AJ13">
        <v>1.14029660012405</v>
      </c>
      <c r="AK13">
        <v>1.18946083472157</v>
      </c>
      <c r="AL13">
        <v>1.2426062409601899</v>
      </c>
      <c r="AM13">
        <v>1.30542868047246</v>
      </c>
      <c r="AN13">
        <v>1.3821960689014801</v>
      </c>
      <c r="AO13">
        <v>1.4682427747383899</v>
      </c>
      <c r="AP13">
        <v>1.5670338027981399</v>
      </c>
      <c r="AQ13">
        <v>1.6864160689977701</v>
      </c>
      <c r="AR13">
        <v>1.8329316071747699</v>
      </c>
      <c r="AS13">
        <v>2.00585711212244</v>
      </c>
    </row>
    <row r="14" spans="1:45" x14ac:dyDescent="0.2">
      <c r="A14">
        <v>1.0330880399178799</v>
      </c>
      <c r="B14">
        <v>1.0727771570040101</v>
      </c>
      <c r="C14">
        <v>1.11634091605409</v>
      </c>
      <c r="D14">
        <v>1.1682713791214601</v>
      </c>
      <c r="E14">
        <v>1.22296537244894</v>
      </c>
      <c r="F14">
        <v>1.2779886855792899</v>
      </c>
      <c r="G14">
        <v>1.31189706170064</v>
      </c>
      <c r="H14">
        <v>1.3302930493674001</v>
      </c>
      <c r="I14">
        <v>1.31846072355516</v>
      </c>
      <c r="J14">
        <v>1.29653698214683</v>
      </c>
      <c r="K14">
        <v>1.25737133939932</v>
      </c>
      <c r="L14">
        <v>1.2139234914757899</v>
      </c>
      <c r="M14">
        <v>1.16473786957018</v>
      </c>
      <c r="N14">
        <v>1.1129679209735199</v>
      </c>
      <c r="O14">
        <v>1.0634111168450999</v>
      </c>
      <c r="P14">
        <v>1.020978543687</v>
      </c>
      <c r="Q14">
        <v>0.98288280641315806</v>
      </c>
      <c r="R14">
        <v>0.95235203948258507</v>
      </c>
      <c r="S14">
        <v>0.92451062244090998</v>
      </c>
      <c r="T14">
        <v>0.90349595954045403</v>
      </c>
      <c r="U14">
        <v>0.89016473311027</v>
      </c>
      <c r="V14">
        <v>0.88345482371040807</v>
      </c>
      <c r="W14">
        <v>0.88226931352219506</v>
      </c>
      <c r="X14">
        <v>0.88401969428045202</v>
      </c>
      <c r="Y14">
        <v>0.88872175018599209</v>
      </c>
      <c r="Z14">
        <v>0.89594698096421999</v>
      </c>
      <c r="AA14">
        <v>0.90581663453134909</v>
      </c>
      <c r="AB14">
        <v>0.91874375572540912</v>
      </c>
      <c r="AC14">
        <v>0.93425788789488606</v>
      </c>
      <c r="AD14">
        <v>0.95263365977707304</v>
      </c>
      <c r="AE14">
        <v>0.9744780458123331</v>
      </c>
      <c r="AF14">
        <v>0.9979731091820121</v>
      </c>
      <c r="AG14">
        <v>1.0277312822251701</v>
      </c>
      <c r="AH14">
        <v>1.0596642826960601</v>
      </c>
      <c r="AI14">
        <v>1.09686857439334</v>
      </c>
      <c r="AJ14">
        <v>1.13947466608909</v>
      </c>
      <c r="AK14">
        <v>1.18869246441898</v>
      </c>
      <c r="AL14">
        <v>1.24187222176724</v>
      </c>
      <c r="AM14">
        <v>1.3047594075534699</v>
      </c>
      <c r="AN14">
        <v>1.3815341053960899</v>
      </c>
      <c r="AO14">
        <v>1.4676168233364799</v>
      </c>
      <c r="AP14">
        <v>1.56643976516213</v>
      </c>
      <c r="AQ14">
        <v>1.68586347632894</v>
      </c>
      <c r="AR14">
        <v>1.8323468267132101</v>
      </c>
      <c r="AS14">
        <v>2.0053396498068201</v>
      </c>
    </row>
    <row r="15" spans="1:45" x14ac:dyDescent="0.2">
      <c r="A15">
        <v>0.98565176552378408</v>
      </c>
      <c r="B15">
        <v>1.0243028502282401</v>
      </c>
      <c r="C15">
        <v>1.0674083689727001</v>
      </c>
      <c r="D15">
        <v>1.11913545498045</v>
      </c>
      <c r="E15">
        <v>1.17496546633358</v>
      </c>
      <c r="F15">
        <v>1.2314839710568899</v>
      </c>
      <c r="G15">
        <v>1.26933147111369</v>
      </c>
      <c r="H15">
        <v>1.2919362216032</v>
      </c>
      <c r="I15">
        <v>1.2848502120583201</v>
      </c>
      <c r="J15">
        <v>1.2648065325073001</v>
      </c>
      <c r="K15">
        <v>1.2314268922238201</v>
      </c>
      <c r="L15">
        <v>1.1920370834752301</v>
      </c>
      <c r="M15">
        <v>1.1463650837849799</v>
      </c>
      <c r="N15">
        <v>1.0976058363273999</v>
      </c>
      <c r="O15">
        <v>1.05071727082454</v>
      </c>
      <c r="P15">
        <v>1.01041648433922</v>
      </c>
      <c r="Q15">
        <v>0.97407864814499312</v>
      </c>
      <c r="R15">
        <v>0.94495075722857302</v>
      </c>
      <c r="S15">
        <v>0.91827499137428503</v>
      </c>
      <c r="T15">
        <v>0.89824650804213602</v>
      </c>
      <c r="U15">
        <v>0.88566989589220602</v>
      </c>
      <c r="V15">
        <v>0.87964050905106406</v>
      </c>
      <c r="W15">
        <v>0.8789304894239981</v>
      </c>
      <c r="X15">
        <v>0.88111114309889405</v>
      </c>
      <c r="Y15">
        <v>0.88613813594471602</v>
      </c>
      <c r="Z15">
        <v>0.89365211228043806</v>
      </c>
      <c r="AA15">
        <v>0.90375996428795502</v>
      </c>
      <c r="AB15">
        <v>0.91690508252841807</v>
      </c>
      <c r="AC15">
        <v>0.93263053550571207</v>
      </c>
      <c r="AD15">
        <v>0.95110503113955502</v>
      </c>
      <c r="AE15">
        <v>0.97315999701577605</v>
      </c>
      <c r="AF15">
        <v>0.99676321394539102</v>
      </c>
      <c r="AG15">
        <v>1.0266191496188399</v>
      </c>
      <c r="AH15">
        <v>1.0586238668777801</v>
      </c>
      <c r="AI15">
        <v>1.0959192090100001</v>
      </c>
      <c r="AJ15">
        <v>1.13857122172939</v>
      </c>
      <c r="AK15">
        <v>1.18786017324037</v>
      </c>
      <c r="AL15">
        <v>1.24110160405341</v>
      </c>
      <c r="AM15">
        <v>1.30404481802044</v>
      </c>
      <c r="AN15">
        <v>1.38086562836567</v>
      </c>
      <c r="AO15">
        <v>1.4669348942509699</v>
      </c>
      <c r="AP15">
        <v>1.5658317205283399</v>
      </c>
      <c r="AQ15">
        <v>1.6852665655634</v>
      </c>
      <c r="AR15">
        <v>1.8317388351739901</v>
      </c>
      <c r="AS15">
        <v>2.0047551996689701</v>
      </c>
    </row>
    <row r="16" spans="1:45" x14ac:dyDescent="0.2">
      <c r="A16">
        <v>0.94095174384385805</v>
      </c>
      <c r="B16">
        <v>0.97819519088555995</v>
      </c>
      <c r="C16">
        <v>1.02066733247051</v>
      </c>
      <c r="D16">
        <v>1.0723772068520501</v>
      </c>
      <c r="E16">
        <v>1.12837652649701</v>
      </c>
      <c r="F16">
        <v>1.1862654270667801</v>
      </c>
      <c r="G16">
        <v>1.2273893236755999</v>
      </c>
      <c r="H16">
        <v>1.2541511663684899</v>
      </c>
      <c r="I16">
        <v>1.25208066892068</v>
      </c>
      <c r="J16">
        <v>1.2358276852491601</v>
      </c>
      <c r="K16">
        <v>1.2047992160109899</v>
      </c>
      <c r="L16">
        <v>1.17035167227309</v>
      </c>
      <c r="M16">
        <v>1.12822530503435</v>
      </c>
      <c r="N16">
        <v>1.0824964872551599</v>
      </c>
      <c r="O16">
        <v>1.0381580463433899</v>
      </c>
      <c r="P16">
        <v>1</v>
      </c>
      <c r="Q16">
        <v>0.96531755797258612</v>
      </c>
      <c r="R16">
        <v>0.93760269679320507</v>
      </c>
      <c r="S16">
        <v>0.91210894251599806</v>
      </c>
      <c r="T16">
        <v>0.8930389688916841</v>
      </c>
      <c r="U16">
        <v>0.88124755044484704</v>
      </c>
      <c r="V16">
        <v>0.87579471653577712</v>
      </c>
      <c r="W16">
        <v>0.87562925705280603</v>
      </c>
      <c r="X16">
        <v>0.87816084767821811</v>
      </c>
      <c r="Y16">
        <v>0.88351432394381701</v>
      </c>
      <c r="Z16">
        <v>0.8913593582237721</v>
      </c>
      <c r="AA16">
        <v>0.90169853064704808</v>
      </c>
      <c r="AB16">
        <v>0.91503966562936212</v>
      </c>
      <c r="AC16">
        <v>0.93094559326160808</v>
      </c>
      <c r="AD16">
        <v>0.94958363060751205</v>
      </c>
      <c r="AE16">
        <v>0.97174234456870312</v>
      </c>
      <c r="AF16">
        <v>0.99546186648408608</v>
      </c>
      <c r="AG16">
        <v>1.02543598985734</v>
      </c>
      <c r="AH16">
        <v>1.0575346856518499</v>
      </c>
      <c r="AI16">
        <v>1.0948882307776799</v>
      </c>
      <c r="AJ16">
        <v>1.13762324624867</v>
      </c>
      <c r="AK16">
        <v>1.1869710935853599</v>
      </c>
      <c r="AL16">
        <v>1.24030225735857</v>
      </c>
      <c r="AM16">
        <v>1.3032474783336701</v>
      </c>
      <c r="AN16">
        <v>1.3801115350742199</v>
      </c>
      <c r="AO16">
        <v>1.4662530512432301</v>
      </c>
      <c r="AP16">
        <v>1.56512458139235</v>
      </c>
      <c r="AQ16">
        <v>1.6846019196848001</v>
      </c>
      <c r="AR16">
        <v>1.8311247529305099</v>
      </c>
      <c r="AS16">
        <v>2.0041079691511401</v>
      </c>
    </row>
    <row r="17" spans="1:45" x14ac:dyDescent="0.2">
      <c r="A17">
        <v>0.89826473365723702</v>
      </c>
      <c r="B17">
        <v>0.93458104545093812</v>
      </c>
      <c r="C17">
        <v>0.97630126500833103</v>
      </c>
      <c r="D17">
        <v>1.0271739850113999</v>
      </c>
      <c r="E17">
        <v>1.08357137668939</v>
      </c>
      <c r="F17">
        <v>1.14230525251412</v>
      </c>
      <c r="G17">
        <v>1.18634039473604</v>
      </c>
      <c r="H17">
        <v>1.21686506062885</v>
      </c>
      <c r="I17">
        <v>1.2197619326368201</v>
      </c>
      <c r="J17">
        <v>1.2079233346682601</v>
      </c>
      <c r="K17">
        <v>1.1802269823026801</v>
      </c>
      <c r="L17">
        <v>1.14806469272284</v>
      </c>
      <c r="M17">
        <v>1.1104010384896701</v>
      </c>
      <c r="N17">
        <v>1.0677264465477401</v>
      </c>
      <c r="O17">
        <v>1.0258653622020899</v>
      </c>
      <c r="P17">
        <v>0.98974272464991808</v>
      </c>
      <c r="Q17">
        <v>0.95675317929519998</v>
      </c>
      <c r="R17">
        <v>0.93039442384096604</v>
      </c>
      <c r="S17">
        <v>0.90598076018175999</v>
      </c>
      <c r="T17">
        <v>0.88786508942997511</v>
      </c>
      <c r="U17">
        <v>0.87680160824141706</v>
      </c>
      <c r="V17">
        <v>0.87194350218172412</v>
      </c>
      <c r="W17">
        <v>0.87224367935542402</v>
      </c>
      <c r="X17">
        <v>0.8751869541057381</v>
      </c>
      <c r="Y17">
        <v>0.88085829544773109</v>
      </c>
      <c r="Z17">
        <v>0.88895975161805907</v>
      </c>
      <c r="AA17">
        <v>0.89956243273785508</v>
      </c>
      <c r="AB17">
        <v>0.91313712630103505</v>
      </c>
      <c r="AC17">
        <v>0.92915480046761001</v>
      </c>
      <c r="AD17">
        <v>0.94796223896113507</v>
      </c>
      <c r="AE17">
        <v>0.9702730291903221</v>
      </c>
      <c r="AF17">
        <v>0.99411964671278408</v>
      </c>
      <c r="AG17">
        <v>1.02417695789055</v>
      </c>
      <c r="AH17">
        <v>1.05637885047691</v>
      </c>
      <c r="AI17">
        <v>1.0938296366815801</v>
      </c>
      <c r="AJ17">
        <v>1.13663962521047</v>
      </c>
      <c r="AK17">
        <v>1.18604809084741</v>
      </c>
      <c r="AL17">
        <v>1.2393963025005199</v>
      </c>
      <c r="AM17">
        <v>1.30242518090334</v>
      </c>
      <c r="AN17">
        <v>1.3793179009493901</v>
      </c>
      <c r="AO17">
        <v>1.4654719114149</v>
      </c>
      <c r="AP17">
        <v>1.56439673062134</v>
      </c>
      <c r="AQ17">
        <v>1.6838895637346001</v>
      </c>
      <c r="AR17">
        <v>1.8304433431385401</v>
      </c>
      <c r="AS17">
        <v>2.0034600165471899</v>
      </c>
    </row>
    <row r="18" spans="1:45" x14ac:dyDescent="0.2">
      <c r="A18">
        <v>0.85830610212850411</v>
      </c>
      <c r="B18">
        <v>0.89332143100210704</v>
      </c>
      <c r="C18">
        <v>0.93406659366377909</v>
      </c>
      <c r="D18">
        <v>0.98418792512949804</v>
      </c>
      <c r="E18">
        <v>1.0403106943112099</v>
      </c>
      <c r="F18">
        <v>1.0992427387442201</v>
      </c>
      <c r="G18">
        <v>1.1463109204459301</v>
      </c>
      <c r="H18">
        <v>1.18022938889768</v>
      </c>
      <c r="I18">
        <v>1.18803646497024</v>
      </c>
      <c r="J18">
        <v>1.18055437865401</v>
      </c>
      <c r="K18">
        <v>1.1569090402569899</v>
      </c>
      <c r="L18">
        <v>1.1274074813908801</v>
      </c>
      <c r="M18">
        <v>1.0928194855116</v>
      </c>
      <c r="N18">
        <v>1.05316926955626</v>
      </c>
      <c r="O18">
        <v>1.0137878944227801</v>
      </c>
      <c r="P18">
        <v>0.97964138778108711</v>
      </c>
      <c r="Q18">
        <v>0.94831671696661113</v>
      </c>
      <c r="R18">
        <v>0.9232997073116691</v>
      </c>
      <c r="S18">
        <v>0.89997414284341304</v>
      </c>
      <c r="T18">
        <v>0.88278267388028508</v>
      </c>
      <c r="U18">
        <v>0.87239172363404305</v>
      </c>
      <c r="V18">
        <v>0.86811603980651109</v>
      </c>
      <c r="W18">
        <v>0.86887079173890702</v>
      </c>
      <c r="X18">
        <v>0.87219609954811306</v>
      </c>
      <c r="Y18">
        <v>0.87817959876989704</v>
      </c>
      <c r="Z18">
        <v>0.88652440036705604</v>
      </c>
      <c r="AA18">
        <v>0.89735713364208003</v>
      </c>
      <c r="AB18">
        <v>0.91112876306091306</v>
      </c>
      <c r="AC18">
        <v>0.92735831629106602</v>
      </c>
      <c r="AD18">
        <v>0.94631331948421404</v>
      </c>
      <c r="AE18">
        <v>0.96876019024824811</v>
      </c>
      <c r="AF18">
        <v>0.9927271831277551</v>
      </c>
      <c r="AG18">
        <v>1.0228950125726499</v>
      </c>
      <c r="AH18">
        <v>1.0551843706228601</v>
      </c>
      <c r="AI18">
        <v>1.0927059423966701</v>
      </c>
      <c r="AJ18">
        <v>1.1355821403851101</v>
      </c>
      <c r="AK18">
        <v>1.18503150712932</v>
      </c>
      <c r="AL18">
        <v>1.2384632086501499</v>
      </c>
      <c r="AM18">
        <v>1.3015246342889801</v>
      </c>
      <c r="AN18">
        <v>1.3784536693274301</v>
      </c>
      <c r="AO18">
        <v>1.46469113056961</v>
      </c>
      <c r="AP18">
        <v>1.5636234687355901</v>
      </c>
      <c r="AQ18">
        <v>1.6831387625701502</v>
      </c>
      <c r="AR18">
        <v>1.8297035880524999</v>
      </c>
      <c r="AS18">
        <v>2.0027330760896298</v>
      </c>
    </row>
    <row r="19" spans="1:45" x14ac:dyDescent="0.2">
      <c r="A19">
        <v>0.82081023428979005</v>
      </c>
      <c r="B19">
        <v>0.85450664243347108</v>
      </c>
      <c r="C19">
        <v>0.89408005364540999</v>
      </c>
      <c r="D19">
        <v>0.94340347705515804</v>
      </c>
      <c r="E19">
        <v>0.9987545260896451</v>
      </c>
      <c r="F19">
        <v>1.0582405912885</v>
      </c>
      <c r="G19">
        <v>1.1074065235197299</v>
      </c>
      <c r="H19">
        <v>1.14447102628216</v>
      </c>
      <c r="I19">
        <v>1.15711878827615</v>
      </c>
      <c r="J19">
        <v>1.1537375392240201</v>
      </c>
      <c r="K19">
        <v>1.1342209952909801</v>
      </c>
      <c r="L19">
        <v>1.1078382893525001</v>
      </c>
      <c r="M19">
        <v>1.0750396555547901</v>
      </c>
      <c r="N19">
        <v>1.0389052911534999</v>
      </c>
      <c r="O19">
        <v>1.00202426611087</v>
      </c>
      <c r="P19">
        <v>0.96976140767375507</v>
      </c>
      <c r="Q19">
        <v>0.94002369059806712</v>
      </c>
      <c r="R19">
        <v>0.91626273524115509</v>
      </c>
      <c r="S19">
        <v>0.89403060156299508</v>
      </c>
      <c r="T19">
        <v>0.87770165756692509</v>
      </c>
      <c r="U19">
        <v>0.86801624677241906</v>
      </c>
      <c r="V19">
        <v>0.86429838601110609</v>
      </c>
      <c r="W19">
        <v>0.86546734896510003</v>
      </c>
      <c r="X19">
        <v>0.86914220078925208</v>
      </c>
      <c r="Y19">
        <v>0.8754422281396631</v>
      </c>
      <c r="Z19">
        <v>0.88406324341383002</v>
      </c>
      <c r="AA19">
        <v>0.89510220567549703</v>
      </c>
      <c r="AB19">
        <v>0.90908671577138411</v>
      </c>
      <c r="AC19">
        <v>0.92548320824381303</v>
      </c>
      <c r="AD19">
        <v>0.94459986399573503</v>
      </c>
      <c r="AE19">
        <v>0.96719532226003613</v>
      </c>
      <c r="AF19">
        <v>0.99125951265844603</v>
      </c>
      <c r="AG19">
        <v>1.02152462846909</v>
      </c>
      <c r="AH19">
        <v>1.05391960785766</v>
      </c>
      <c r="AI19">
        <v>1.09152561015739</v>
      </c>
      <c r="AJ19">
        <v>1.13448584997047</v>
      </c>
      <c r="AK19">
        <v>1.1840365047822901</v>
      </c>
      <c r="AL19">
        <v>1.2374821232359701</v>
      </c>
      <c r="AM19">
        <v>1.3005884518292701</v>
      </c>
      <c r="AN19">
        <v>1.37757360784482</v>
      </c>
      <c r="AO19">
        <v>1.4638177270603701</v>
      </c>
      <c r="AP19">
        <v>1.5627888094059101</v>
      </c>
      <c r="AQ19">
        <v>1.6823503348892901</v>
      </c>
      <c r="AR19">
        <v>1.82893038509926</v>
      </c>
      <c r="AS19">
        <v>2.0019431845245901</v>
      </c>
    </row>
    <row r="20" spans="1:45" x14ac:dyDescent="0.2">
      <c r="A20">
        <v>0.78528403843735606</v>
      </c>
      <c r="B20">
        <v>0.81761772788024811</v>
      </c>
      <c r="C20">
        <v>0.85648622475225211</v>
      </c>
      <c r="D20">
        <v>0.90456010661009911</v>
      </c>
      <c r="E20">
        <v>0.95941902441296512</v>
      </c>
      <c r="F20">
        <v>1.0185424949728199</v>
      </c>
      <c r="G20">
        <v>1.0694546489704699</v>
      </c>
      <c r="H20">
        <v>1.1093771935760499</v>
      </c>
      <c r="I20">
        <v>1.12668678648758</v>
      </c>
      <c r="J20">
        <v>1.1272606302302</v>
      </c>
      <c r="K20">
        <v>1.1120025532178701</v>
      </c>
      <c r="L20">
        <v>1.0889385884578799</v>
      </c>
      <c r="M20">
        <v>1.0587657599912601</v>
      </c>
      <c r="N20">
        <v>1.0244072988080299</v>
      </c>
      <c r="O20">
        <v>0.99043746182607106</v>
      </c>
      <c r="P20">
        <v>0.96010082095953209</v>
      </c>
      <c r="Q20">
        <v>0.93190160304417602</v>
      </c>
      <c r="R20">
        <v>0.9093814867731661</v>
      </c>
      <c r="S20">
        <v>0.88817785794433912</v>
      </c>
      <c r="T20">
        <v>0.87268043567347708</v>
      </c>
      <c r="U20">
        <v>0.86366338267826404</v>
      </c>
      <c r="V20">
        <v>0.86043919188381401</v>
      </c>
      <c r="W20">
        <v>0.86202390237356108</v>
      </c>
      <c r="X20">
        <v>0.86606332794279606</v>
      </c>
      <c r="Y20">
        <v>0.87263177910943401</v>
      </c>
      <c r="Z20">
        <v>0.88152811809774712</v>
      </c>
      <c r="AA20">
        <v>0.89279998892484702</v>
      </c>
      <c r="AB20">
        <v>0.90696471926996702</v>
      </c>
      <c r="AC20">
        <v>0.92357872824904708</v>
      </c>
      <c r="AD20">
        <v>0.94284969811100405</v>
      </c>
      <c r="AE20">
        <v>0.96553307145034706</v>
      </c>
      <c r="AF20">
        <v>0.98973290297384509</v>
      </c>
      <c r="AG20">
        <v>1.0201255592798499</v>
      </c>
      <c r="AH20">
        <v>1.05259483152505</v>
      </c>
      <c r="AI20">
        <v>1.0902844257470301</v>
      </c>
      <c r="AJ20">
        <v>1.1333213089560501</v>
      </c>
      <c r="AK20">
        <v>1.18292615696564</v>
      </c>
      <c r="AL20">
        <v>1.2364563883756299</v>
      </c>
      <c r="AM20">
        <v>1.2996103566592199</v>
      </c>
      <c r="AN20">
        <v>1.3766318552645</v>
      </c>
      <c r="AO20">
        <v>1.46292801882975</v>
      </c>
      <c r="AP20">
        <v>1.5619229378159201</v>
      </c>
      <c r="AQ20">
        <v>1.68149422136628</v>
      </c>
      <c r="AR20">
        <v>1.82810279928987</v>
      </c>
      <c r="AS20">
        <v>2.0011456123161899</v>
      </c>
    </row>
    <row r="21" spans="1:45" x14ac:dyDescent="0.2">
      <c r="A21">
        <v>0.75201435122824711</v>
      </c>
      <c r="B21">
        <v>0.78328580231916412</v>
      </c>
      <c r="C21">
        <v>0.82077118900534207</v>
      </c>
      <c r="D21">
        <v>0.86790663458824602</v>
      </c>
      <c r="E21">
        <v>0.92189242511454905</v>
      </c>
      <c r="F21">
        <v>0.9807594955919271</v>
      </c>
      <c r="G21">
        <v>1.033178508477</v>
      </c>
      <c r="H21">
        <v>1.0754923898940201</v>
      </c>
      <c r="I21">
        <v>1.0965347844626101</v>
      </c>
      <c r="J21">
        <v>1.1014711887820701</v>
      </c>
      <c r="K21">
        <v>1.09019181795958</v>
      </c>
      <c r="L21">
        <v>1.0705280697499999</v>
      </c>
      <c r="M21">
        <v>1.0433444722163001</v>
      </c>
      <c r="N21">
        <v>1.0111152326246899</v>
      </c>
      <c r="O21">
        <v>0.97916508423092707</v>
      </c>
      <c r="P21">
        <v>0.9505984840960261</v>
      </c>
      <c r="Q21">
        <v>0.92391673471156999</v>
      </c>
      <c r="R21">
        <v>0.90257427479813512</v>
      </c>
      <c r="S21">
        <v>0.88237222670375104</v>
      </c>
      <c r="T21">
        <v>0.86771406173908106</v>
      </c>
      <c r="U21">
        <v>0.85931579084927001</v>
      </c>
      <c r="V21">
        <v>0.85661405220362308</v>
      </c>
      <c r="W21">
        <v>0.85856972476480209</v>
      </c>
      <c r="X21">
        <v>0.86295320240296702</v>
      </c>
      <c r="Y21">
        <v>0.86981641423784706</v>
      </c>
      <c r="Z21">
        <v>0.87898116379383506</v>
      </c>
      <c r="AA21">
        <v>0.8904485450557541</v>
      </c>
      <c r="AB21">
        <v>0.90481786545155207</v>
      </c>
      <c r="AC21">
        <v>0.9215830699434221</v>
      </c>
      <c r="AD21">
        <v>0.94099783945620707</v>
      </c>
      <c r="AE21">
        <v>0.96386074473627603</v>
      </c>
      <c r="AF21">
        <v>0.98816289424640913</v>
      </c>
      <c r="AG21">
        <v>1.01867878856156</v>
      </c>
      <c r="AH21">
        <v>1.05123510982961</v>
      </c>
      <c r="AI21">
        <v>1.0889958064726299</v>
      </c>
      <c r="AJ21">
        <v>1.1321299680385299</v>
      </c>
      <c r="AK21">
        <v>1.18178445861963</v>
      </c>
      <c r="AL21">
        <v>1.23536292245505</v>
      </c>
      <c r="AM21">
        <v>1.2985608304280301</v>
      </c>
      <c r="AN21">
        <v>1.37566041688049</v>
      </c>
      <c r="AO21">
        <v>1.46197924044812</v>
      </c>
      <c r="AP21">
        <v>1.5610172872255301</v>
      </c>
      <c r="AQ21">
        <v>1.68061092660171</v>
      </c>
      <c r="AR21">
        <v>1.8272355413500598</v>
      </c>
      <c r="AS21">
        <v>2.0002963128974098</v>
      </c>
    </row>
    <row r="22" spans="1:45" x14ac:dyDescent="0.2">
      <c r="A22">
        <v>0.72067556432979907</v>
      </c>
      <c r="B22">
        <v>0.7507081079272071</v>
      </c>
      <c r="C22">
        <v>0.78722792051260504</v>
      </c>
      <c r="D22">
        <v>0.83324887715839102</v>
      </c>
      <c r="E22">
        <v>0.88607974478109808</v>
      </c>
      <c r="F22">
        <v>0.94454056497412409</v>
      </c>
      <c r="G22">
        <v>0.99777676476454713</v>
      </c>
      <c r="H22">
        <v>1.0424253061573001</v>
      </c>
      <c r="I22">
        <v>1.0675298241765501</v>
      </c>
      <c r="J22">
        <v>1.0761254526087001</v>
      </c>
      <c r="K22">
        <v>1.0688207101209901</v>
      </c>
      <c r="L22">
        <v>1.0523970482384299</v>
      </c>
      <c r="M22">
        <v>1.02835085044733</v>
      </c>
      <c r="N22">
        <v>0.99851173021516004</v>
      </c>
      <c r="O22">
        <v>0.96771692549382504</v>
      </c>
      <c r="P22">
        <v>0.94127267921694302</v>
      </c>
      <c r="Q22">
        <v>0.91610869411938411</v>
      </c>
      <c r="R22">
        <v>0.89585429658657512</v>
      </c>
      <c r="S22">
        <v>0.87663741162730102</v>
      </c>
      <c r="T22">
        <v>0.86279601084093605</v>
      </c>
      <c r="U22">
        <v>0.85500617036276405</v>
      </c>
      <c r="V22">
        <v>0.85276281770875306</v>
      </c>
      <c r="W22">
        <v>0.85510312648765907</v>
      </c>
      <c r="X22">
        <v>0.85976841014662908</v>
      </c>
      <c r="Y22">
        <v>0.8669070427123351</v>
      </c>
      <c r="Z22">
        <v>0.87630229256555103</v>
      </c>
      <c r="AA22">
        <v>0.88803134904703407</v>
      </c>
      <c r="AB22">
        <v>0.90259897234312603</v>
      </c>
      <c r="AC22">
        <v>0.9195324133683791</v>
      </c>
      <c r="AD22">
        <v>0.93909278174012911</v>
      </c>
      <c r="AE22">
        <v>0.96208823429160706</v>
      </c>
      <c r="AF22">
        <v>0.98652296057648403</v>
      </c>
      <c r="AG22">
        <v>1.0171369037499001</v>
      </c>
      <c r="AH22">
        <v>1.04978715449575</v>
      </c>
      <c r="AI22">
        <v>1.08766178151702</v>
      </c>
      <c r="AJ22">
        <v>1.13085895409313</v>
      </c>
      <c r="AK22">
        <v>1.18057778357882</v>
      </c>
      <c r="AL22">
        <v>1.2342259737185701</v>
      </c>
      <c r="AM22">
        <v>1.2975045556448599</v>
      </c>
      <c r="AN22">
        <v>1.3746179014948101</v>
      </c>
      <c r="AO22">
        <v>1.4609741281041899</v>
      </c>
      <c r="AP22">
        <v>1.5600312445637798</v>
      </c>
      <c r="AQ22">
        <v>1.6796773878353002</v>
      </c>
      <c r="AR22">
        <v>1.8263163412855699</v>
      </c>
      <c r="AS22">
        <v>1.9994030009292199</v>
      </c>
    </row>
    <row r="23" spans="1:45" x14ac:dyDescent="0.2">
      <c r="A23">
        <v>0.69131898973190509</v>
      </c>
      <c r="B23">
        <v>0.72017624057432705</v>
      </c>
      <c r="C23">
        <v>0.75566983772684204</v>
      </c>
      <c r="D23">
        <v>0.80022491034950605</v>
      </c>
      <c r="E23">
        <v>0.85235770003051203</v>
      </c>
      <c r="F23">
        <v>0.91009018159197608</v>
      </c>
      <c r="G23">
        <v>0.96394345337562304</v>
      </c>
      <c r="H23">
        <v>1.0103336118772801</v>
      </c>
      <c r="I23">
        <v>1.03904461826959</v>
      </c>
      <c r="J23">
        <v>1.0513888458202301</v>
      </c>
      <c r="K23">
        <v>1.0478076818972299</v>
      </c>
      <c r="L23">
        <v>1.0347447901700699</v>
      </c>
      <c r="M23">
        <v>1.01364840991111</v>
      </c>
      <c r="N23">
        <v>0.98639899131555908</v>
      </c>
      <c r="O23">
        <v>0.95743919209007111</v>
      </c>
      <c r="P23">
        <v>0.93182467658509005</v>
      </c>
      <c r="Q23">
        <v>0.90842794971171603</v>
      </c>
      <c r="R23">
        <v>0.88927370370518211</v>
      </c>
      <c r="S23">
        <v>0.87104316078914201</v>
      </c>
      <c r="T23">
        <v>0.85794772728651003</v>
      </c>
      <c r="U23">
        <v>0.85070668082301004</v>
      </c>
      <c r="V23">
        <v>0.84890310597194507</v>
      </c>
      <c r="W23">
        <v>0.85159465425516612</v>
      </c>
      <c r="X23">
        <v>0.85656656606911996</v>
      </c>
      <c r="Y23">
        <v>0.86396401798014</v>
      </c>
      <c r="Z23">
        <v>0.87361762608658999</v>
      </c>
      <c r="AA23">
        <v>0.88555488317362108</v>
      </c>
      <c r="AB23">
        <v>0.9003170153934531</v>
      </c>
      <c r="AC23">
        <v>0.91743638681297912</v>
      </c>
      <c r="AD23">
        <v>0.93715937701680407</v>
      </c>
      <c r="AE23">
        <v>0.96028520846922105</v>
      </c>
      <c r="AF23">
        <v>0.98486766000475512</v>
      </c>
      <c r="AG23">
        <v>1.01555777122293</v>
      </c>
      <c r="AH23">
        <v>1.04832116854441</v>
      </c>
      <c r="AI23">
        <v>1.08625148511194</v>
      </c>
      <c r="AJ23">
        <v>1.1295291741634299</v>
      </c>
      <c r="AK23">
        <v>1.1793400397943201</v>
      </c>
      <c r="AL23">
        <v>1.23304483237896</v>
      </c>
      <c r="AM23">
        <v>1.29637346557509</v>
      </c>
      <c r="AN23">
        <v>1.3735452778000601</v>
      </c>
      <c r="AO23">
        <v>1.4599006918233801</v>
      </c>
      <c r="AP23">
        <v>1.5590119943615801</v>
      </c>
      <c r="AQ23">
        <v>1.67867436619341</v>
      </c>
      <c r="AR23">
        <v>1.82534904919945</v>
      </c>
      <c r="AS23">
        <v>1.99843414910942</v>
      </c>
    </row>
    <row r="24" spans="1:45" x14ac:dyDescent="0.2">
      <c r="A24">
        <v>0.663602287900937</v>
      </c>
      <c r="B24">
        <v>0.69141099297609809</v>
      </c>
      <c r="C24">
        <v>0.72577856374081107</v>
      </c>
      <c r="D24">
        <v>0.76933925579280105</v>
      </c>
      <c r="E24">
        <v>0.82027020217288105</v>
      </c>
      <c r="F24">
        <v>0.87686454170347106</v>
      </c>
      <c r="G24">
        <v>0.93123712213821108</v>
      </c>
      <c r="H24">
        <v>0.97929183126615604</v>
      </c>
      <c r="I24">
        <v>1.0112331721711401</v>
      </c>
      <c r="J24">
        <v>1.0270120779256799</v>
      </c>
      <c r="K24">
        <v>1.0273255995332899</v>
      </c>
      <c r="L24">
        <v>1.0173530976265399</v>
      </c>
      <c r="M24">
        <v>0.99925397693679108</v>
      </c>
      <c r="N24">
        <v>0.97453703735801711</v>
      </c>
      <c r="O24">
        <v>0.94758829400090405</v>
      </c>
      <c r="P24">
        <v>0.92316909240747702</v>
      </c>
      <c r="Q24">
        <v>0.90058592994425102</v>
      </c>
      <c r="R24">
        <v>0.88277302052916806</v>
      </c>
      <c r="S24">
        <v>0.86549929187931107</v>
      </c>
      <c r="T24">
        <v>0.85311054352538507</v>
      </c>
      <c r="U24">
        <v>0.84639953169213711</v>
      </c>
      <c r="V24">
        <v>0.84503044653093606</v>
      </c>
      <c r="W24">
        <v>0.84804208537288306</v>
      </c>
      <c r="X24">
        <v>0.85330822445607002</v>
      </c>
      <c r="Y24">
        <v>0.8609946350491261</v>
      </c>
      <c r="Z24">
        <v>0.87085609668423802</v>
      </c>
      <c r="AA24">
        <v>0.88301646092017905</v>
      </c>
      <c r="AB24">
        <v>0.89797139514186208</v>
      </c>
      <c r="AC24">
        <v>0.91525449530000602</v>
      </c>
      <c r="AD24">
        <v>0.93513996315359005</v>
      </c>
      <c r="AE24">
        <v>0.95837884629999703</v>
      </c>
      <c r="AF24">
        <v>0.98309063365919602</v>
      </c>
      <c r="AG24">
        <v>1.0139177815735101</v>
      </c>
      <c r="AH24">
        <v>1.0467961109776001</v>
      </c>
      <c r="AI24">
        <v>1.0848194869138601</v>
      </c>
      <c r="AJ24">
        <v>1.1281518760051501</v>
      </c>
      <c r="AK24">
        <v>1.17804347589282</v>
      </c>
      <c r="AL24">
        <v>1.2318246698139701</v>
      </c>
      <c r="AM24">
        <v>1.2951880944884699</v>
      </c>
      <c r="AN24">
        <v>1.3723853831919099</v>
      </c>
      <c r="AO24">
        <v>1.45885748378602</v>
      </c>
      <c r="AP24">
        <v>1.5579728034932301</v>
      </c>
      <c r="AQ24">
        <v>1.6776660654654099</v>
      </c>
      <c r="AR24">
        <v>1.8243383345900699</v>
      </c>
      <c r="AS24">
        <v>1.9974623142560901</v>
      </c>
    </row>
    <row r="25" spans="1:45" x14ac:dyDescent="0.2">
      <c r="A25">
        <v>0.63776786923074902</v>
      </c>
      <c r="B25">
        <v>0.66434006578988103</v>
      </c>
      <c r="C25">
        <v>0.6978988932262451</v>
      </c>
      <c r="D25">
        <v>0.73993103740156607</v>
      </c>
      <c r="E25">
        <v>0.78985695334129402</v>
      </c>
      <c r="F25">
        <v>0.84569567265348911</v>
      </c>
      <c r="G25">
        <v>0.90032436839478702</v>
      </c>
      <c r="H25">
        <v>0.94930798688060802</v>
      </c>
      <c r="I25">
        <v>0.98419765786984303</v>
      </c>
      <c r="J25">
        <v>1.0032399129993901</v>
      </c>
      <c r="K25">
        <v>1.0070320841257401</v>
      </c>
      <c r="L25">
        <v>1.0001571204097599</v>
      </c>
      <c r="M25">
        <v>0.98507178919058813</v>
      </c>
      <c r="N25">
        <v>0.96286770802399613</v>
      </c>
      <c r="O25">
        <v>0.9379297413766241</v>
      </c>
      <c r="P25">
        <v>0.91490662432147207</v>
      </c>
      <c r="Q25">
        <v>0.89315508503216412</v>
      </c>
      <c r="R25">
        <v>0.87637844052236002</v>
      </c>
      <c r="S25">
        <v>0.86000634749598104</v>
      </c>
      <c r="T25">
        <v>0.84834772251421808</v>
      </c>
      <c r="U25">
        <v>0.84211904604795507</v>
      </c>
      <c r="V25">
        <v>0.84115399404924807</v>
      </c>
      <c r="W25">
        <v>0.8444730778883871</v>
      </c>
      <c r="X25">
        <v>0.84999642690040211</v>
      </c>
      <c r="Y25">
        <v>0.85794520965987997</v>
      </c>
      <c r="Z25">
        <v>0.86804901263507805</v>
      </c>
      <c r="AA25">
        <v>0.88039903885101212</v>
      </c>
      <c r="AB25">
        <v>0.89558020547757811</v>
      </c>
      <c r="AC25">
        <v>0.91299689085332003</v>
      </c>
      <c r="AD25">
        <v>0.93305371147733607</v>
      </c>
      <c r="AE25">
        <v>0.95645901129976807</v>
      </c>
      <c r="AF25">
        <v>0.98127647458831513</v>
      </c>
      <c r="AG25">
        <v>1.0122034403890601</v>
      </c>
      <c r="AH25">
        <v>1.0451679125745901</v>
      </c>
      <c r="AI25">
        <v>1.0833057050860899</v>
      </c>
      <c r="AJ25">
        <v>1.1267183987357701</v>
      </c>
      <c r="AK25">
        <v>1.17667649836468</v>
      </c>
      <c r="AL25">
        <v>1.2305067381613299</v>
      </c>
      <c r="AM25">
        <v>1.2939534188524999</v>
      </c>
      <c r="AN25">
        <v>1.37121025011954</v>
      </c>
      <c r="AO25">
        <v>1.45770202920754</v>
      </c>
      <c r="AP25">
        <v>1.5568724792187401</v>
      </c>
      <c r="AQ25">
        <v>1.6765975921984602</v>
      </c>
      <c r="AR25">
        <v>1.8232937366417699</v>
      </c>
      <c r="AS25">
        <v>1.9964023999278799</v>
      </c>
    </row>
    <row r="26" spans="1:45" x14ac:dyDescent="0.2">
      <c r="A26">
        <v>0.61333198650140108</v>
      </c>
      <c r="B26">
        <v>0.63886479467680501</v>
      </c>
      <c r="C26">
        <v>0.67138527263234704</v>
      </c>
      <c r="D26">
        <v>0.71241418451044902</v>
      </c>
      <c r="E26">
        <v>0.76086053469632997</v>
      </c>
      <c r="F26">
        <v>0.8159439188048111</v>
      </c>
      <c r="G26">
        <v>0.87040371580854903</v>
      </c>
      <c r="H26">
        <v>0.92079768783962912</v>
      </c>
      <c r="I26">
        <v>0.95802313889149504</v>
      </c>
      <c r="J26">
        <v>0.97995689020736509</v>
      </c>
      <c r="K26">
        <v>0.98726980762532712</v>
      </c>
      <c r="L26">
        <v>0.98342944352903505</v>
      </c>
      <c r="M26">
        <v>0.97113322458583407</v>
      </c>
      <c r="N26">
        <v>0.95146973398341905</v>
      </c>
      <c r="O26">
        <v>0.92847364243028208</v>
      </c>
      <c r="P26">
        <v>0.9069646718737181</v>
      </c>
      <c r="Q26">
        <v>0.88635516081803811</v>
      </c>
      <c r="R26">
        <v>0.86974352582166603</v>
      </c>
      <c r="S26">
        <v>0.85462457630452904</v>
      </c>
      <c r="T26">
        <v>0.84360895043743811</v>
      </c>
      <c r="U26">
        <v>0.83786337877579908</v>
      </c>
      <c r="V26">
        <v>0.83727365946325805</v>
      </c>
      <c r="W26">
        <v>0.84086056738344706</v>
      </c>
      <c r="X26">
        <v>0.84664960848171111</v>
      </c>
      <c r="Y26">
        <v>0.85484669262134905</v>
      </c>
      <c r="Z26">
        <v>0.86518443998368</v>
      </c>
      <c r="AA26">
        <v>0.87775660209316908</v>
      </c>
      <c r="AB26">
        <v>0.89307148233760203</v>
      </c>
      <c r="AC26">
        <v>0.91071624539137996</v>
      </c>
      <c r="AD26">
        <v>0.9308849885625311</v>
      </c>
      <c r="AE26">
        <v>0.95445471593274211</v>
      </c>
      <c r="AF26">
        <v>0.97939628989819405</v>
      </c>
      <c r="AG26">
        <v>1.0104484797195401</v>
      </c>
      <c r="AH26">
        <v>1.04350253353731</v>
      </c>
      <c r="AI26">
        <v>1.0817328942225299</v>
      </c>
      <c r="AJ26">
        <v>1.1252373134143001</v>
      </c>
      <c r="AK26">
        <v>1.1752586597199099</v>
      </c>
      <c r="AL26">
        <v>1.2291788891895199</v>
      </c>
      <c r="AM26">
        <v>1.2926626146270701</v>
      </c>
      <c r="AN26">
        <v>1.3699750317251</v>
      </c>
      <c r="AO26">
        <v>1.4564976299394301</v>
      </c>
      <c r="AP26">
        <v>1.5557092416181502</v>
      </c>
      <c r="AQ26">
        <v>1.67547293814585</v>
      </c>
      <c r="AR26">
        <v>1.8221906845468701</v>
      </c>
      <c r="AS26">
        <v>1.9953325907559298</v>
      </c>
    </row>
    <row r="27" spans="1:45" x14ac:dyDescent="0.2">
      <c r="A27">
        <v>0.59022788809547999</v>
      </c>
      <c r="B27">
        <v>0.6151466624232691</v>
      </c>
      <c r="C27">
        <v>0.64645492820563299</v>
      </c>
      <c r="D27">
        <v>0.6862568030129651</v>
      </c>
      <c r="E27">
        <v>0.73371991540618609</v>
      </c>
      <c r="F27">
        <v>0.78751650628539505</v>
      </c>
      <c r="G27">
        <v>0.84180481138334806</v>
      </c>
      <c r="H27">
        <v>0.89307262619457406</v>
      </c>
      <c r="I27">
        <v>0.93239409119260908</v>
      </c>
      <c r="J27">
        <v>0.95739701128181109</v>
      </c>
      <c r="K27">
        <v>0.96775426490876404</v>
      </c>
      <c r="L27">
        <v>0.96685114834790997</v>
      </c>
      <c r="M27">
        <v>0.95729919062370006</v>
      </c>
      <c r="N27">
        <v>0.94021863748199508</v>
      </c>
      <c r="O27">
        <v>0.91927017680871204</v>
      </c>
      <c r="P27">
        <v>0.89912149198210811</v>
      </c>
      <c r="Q27">
        <v>0.87976494558207408</v>
      </c>
      <c r="R27">
        <v>0.86393061689038708</v>
      </c>
      <c r="S27">
        <v>0.84907300904968508</v>
      </c>
      <c r="T27">
        <v>0.83890460261209709</v>
      </c>
      <c r="U27">
        <v>0.83361965709289509</v>
      </c>
      <c r="V27">
        <v>0.83334497761967308</v>
      </c>
      <c r="W27">
        <v>0.83722614230524106</v>
      </c>
      <c r="X27">
        <v>0.84326974188267312</v>
      </c>
      <c r="Y27">
        <v>0.85169460122378904</v>
      </c>
      <c r="Z27">
        <v>0.86227232200628001</v>
      </c>
      <c r="AA27">
        <v>0.87502880807696104</v>
      </c>
      <c r="AB27">
        <v>0.89057056729291406</v>
      </c>
      <c r="AC27">
        <v>0.90831774681063704</v>
      </c>
      <c r="AD27">
        <v>0.92868836679038402</v>
      </c>
      <c r="AE27">
        <v>0.95238189749242508</v>
      </c>
      <c r="AF27">
        <v>0.97745637820483411</v>
      </c>
      <c r="AG27">
        <v>1.0086188451959599</v>
      </c>
      <c r="AH27">
        <v>1.0417945458978899</v>
      </c>
      <c r="AI27">
        <v>1.08012231447814</v>
      </c>
      <c r="AJ27">
        <v>1.12370650011104</v>
      </c>
      <c r="AK27">
        <v>1.1738114397439701</v>
      </c>
      <c r="AL27">
        <v>1.2277851780220401</v>
      </c>
      <c r="AM27">
        <v>1.2913194239861099</v>
      </c>
      <c r="AN27">
        <v>1.3686906479449501</v>
      </c>
      <c r="AO27">
        <v>1.45527034913818</v>
      </c>
      <c r="AP27">
        <v>1.55446517326655</v>
      </c>
      <c r="AQ27">
        <v>1.6742930092221</v>
      </c>
      <c r="AR27">
        <v>1.82103285135365</v>
      </c>
      <c r="AS27">
        <v>1.9941943003848799</v>
      </c>
    </row>
    <row r="28" spans="1:45" x14ac:dyDescent="0.2">
      <c r="A28">
        <v>0.56862371027437608</v>
      </c>
      <c r="B28">
        <v>0.59261438825077606</v>
      </c>
      <c r="C28">
        <v>0.62286867998654205</v>
      </c>
      <c r="D28">
        <v>0.66167271216964307</v>
      </c>
      <c r="E28">
        <v>0.70784764446469106</v>
      </c>
      <c r="F28">
        <v>0.7606935735483551</v>
      </c>
      <c r="G28">
        <v>0.81452256223441211</v>
      </c>
      <c r="H28">
        <v>0.86638896213856609</v>
      </c>
      <c r="I28">
        <v>0.9077261318430021</v>
      </c>
      <c r="J28">
        <v>0.93526691682972407</v>
      </c>
      <c r="K28">
        <v>0.94872469114505109</v>
      </c>
      <c r="L28">
        <v>0.95061091425108213</v>
      </c>
      <c r="M28">
        <v>0.94382110267558905</v>
      </c>
      <c r="N28">
        <v>0.92905731690353999</v>
      </c>
      <c r="O28">
        <v>0.91001979578141212</v>
      </c>
      <c r="P28">
        <v>0.89145289659242311</v>
      </c>
      <c r="Q28">
        <v>0.87321021750428207</v>
      </c>
      <c r="R28">
        <v>0.85821490798649602</v>
      </c>
      <c r="S28">
        <v>0.8440061322283321</v>
      </c>
      <c r="T28">
        <v>0.83409783131219406</v>
      </c>
      <c r="U28">
        <v>0.82937320605140208</v>
      </c>
      <c r="V28">
        <v>0.82943485592756305</v>
      </c>
      <c r="W28">
        <v>0.83354268844563106</v>
      </c>
      <c r="X28">
        <v>0.83985011560644107</v>
      </c>
      <c r="Y28">
        <v>0.84852921023404404</v>
      </c>
      <c r="Z28">
        <v>0.85929420919251709</v>
      </c>
      <c r="AA28">
        <v>0.87224465293100206</v>
      </c>
      <c r="AB28">
        <v>0.88796624348315312</v>
      </c>
      <c r="AC28">
        <v>0.90592790234737308</v>
      </c>
      <c r="AD28">
        <v>0.92640830148529407</v>
      </c>
      <c r="AE28">
        <v>0.95025350964825406</v>
      </c>
      <c r="AF28">
        <v>0.97545902941330509</v>
      </c>
      <c r="AG28">
        <v>1.0067312424109101</v>
      </c>
      <c r="AH28">
        <v>1.04001285108363</v>
      </c>
      <c r="AI28">
        <v>1.07843649110215</v>
      </c>
      <c r="AJ28">
        <v>1.12209296083676</v>
      </c>
      <c r="AK28">
        <v>1.1722774922686501</v>
      </c>
      <c r="AL28">
        <v>1.2263211813639801</v>
      </c>
      <c r="AM28">
        <v>1.28993816051055</v>
      </c>
      <c r="AN28">
        <v>1.3673446785087799</v>
      </c>
      <c r="AO28">
        <v>1.4539924767647601</v>
      </c>
      <c r="AP28">
        <v>1.55324787210949</v>
      </c>
      <c r="AQ28">
        <v>1.6730658922238399</v>
      </c>
      <c r="AR28">
        <v>1.8198526866301399</v>
      </c>
      <c r="AS28">
        <v>1.99301897839061</v>
      </c>
    </row>
    <row r="29" spans="1:45" x14ac:dyDescent="0.2">
      <c r="A29">
        <v>0.54841222077580998</v>
      </c>
      <c r="B29">
        <v>0.57124521395361305</v>
      </c>
      <c r="C29">
        <v>0.60074948988557209</v>
      </c>
      <c r="D29">
        <v>0.638352730259376</v>
      </c>
      <c r="E29">
        <v>0.68336415195721401</v>
      </c>
      <c r="F29">
        <v>0.73532563457426303</v>
      </c>
      <c r="G29">
        <v>0.78842487916944404</v>
      </c>
      <c r="H29">
        <v>0.84078296683784803</v>
      </c>
      <c r="I29">
        <v>0.88363538724402801</v>
      </c>
      <c r="J29">
        <v>0.91389413498736305</v>
      </c>
      <c r="K29">
        <v>0.93010779834014212</v>
      </c>
      <c r="L29">
        <v>0.93468611129762003</v>
      </c>
      <c r="M29">
        <v>0.93038545911184611</v>
      </c>
      <c r="N29">
        <v>0.91803879630389507</v>
      </c>
      <c r="O29">
        <v>0.90104400999607603</v>
      </c>
      <c r="P29">
        <v>0.88380327847639506</v>
      </c>
      <c r="Q29">
        <v>0.86684549553286805</v>
      </c>
      <c r="R29">
        <v>0.85263048739786607</v>
      </c>
      <c r="S29">
        <v>0.83913335859191107</v>
      </c>
      <c r="T29">
        <v>0.82946071409660405</v>
      </c>
      <c r="U29">
        <v>0.82516388518260708</v>
      </c>
      <c r="V29">
        <v>0.82547655776049911</v>
      </c>
      <c r="W29">
        <v>0.82983286242248311</v>
      </c>
      <c r="X29">
        <v>0.83639790499800204</v>
      </c>
      <c r="Y29">
        <v>0.84526335708495404</v>
      </c>
      <c r="Z29">
        <v>0.85625195939802812</v>
      </c>
      <c r="AA29">
        <v>0.86940347580859001</v>
      </c>
      <c r="AB29">
        <v>0.88531135615035406</v>
      </c>
      <c r="AC29">
        <v>0.90344768289235111</v>
      </c>
      <c r="AD29">
        <v>0.9240854894114291</v>
      </c>
      <c r="AE29">
        <v>0.94805757506326205</v>
      </c>
      <c r="AF29">
        <v>0.97338191942827612</v>
      </c>
      <c r="AG29">
        <v>1.0047807202667001</v>
      </c>
      <c r="AH29">
        <v>1.0381949302923501</v>
      </c>
      <c r="AI29">
        <v>1.0766861473198701</v>
      </c>
      <c r="AJ29">
        <v>1.1204786696972999</v>
      </c>
      <c r="AK29">
        <v>1.17073947700436</v>
      </c>
      <c r="AL29">
        <v>1.22479359172513</v>
      </c>
      <c r="AM29">
        <v>1.2885019852289301</v>
      </c>
      <c r="AN29">
        <v>1.3659366938164701</v>
      </c>
      <c r="AO29">
        <v>1.4526336765327401</v>
      </c>
      <c r="AP29">
        <v>1.5519724950025999</v>
      </c>
      <c r="AQ29">
        <v>1.6717647704620902</v>
      </c>
      <c r="AR29">
        <v>1.8186131820756599</v>
      </c>
      <c r="AS29">
        <v>1.9917999091662999</v>
      </c>
    </row>
    <row r="30" spans="1:45" x14ac:dyDescent="0.2">
      <c r="A30">
        <v>0.52908416948863102</v>
      </c>
      <c r="B30">
        <v>0.55134645840446606</v>
      </c>
      <c r="C30">
        <v>0.57976570653331605</v>
      </c>
      <c r="D30">
        <v>0.61638798384153204</v>
      </c>
      <c r="E30">
        <v>0.66036746720454909</v>
      </c>
      <c r="F30">
        <v>0.71109443902007108</v>
      </c>
      <c r="G30">
        <v>0.76376394223526911</v>
      </c>
      <c r="H30">
        <v>0.81632926459261701</v>
      </c>
      <c r="I30">
        <v>0.86030256799031601</v>
      </c>
      <c r="J30">
        <v>0.89307189019912303</v>
      </c>
      <c r="K30">
        <v>0.91178630120873305</v>
      </c>
      <c r="L30">
        <v>0.91902567366058208</v>
      </c>
      <c r="M30">
        <v>0.91720027584241104</v>
      </c>
      <c r="N30">
        <v>0.90712068621376207</v>
      </c>
      <c r="O30">
        <v>0.89203451606636808</v>
      </c>
      <c r="P30">
        <v>0.87629592079135998</v>
      </c>
      <c r="Q30">
        <v>0.86046565492043203</v>
      </c>
      <c r="R30">
        <v>0.84717065197970109</v>
      </c>
      <c r="S30">
        <v>0.83441643621218109</v>
      </c>
      <c r="T30">
        <v>0.82514970758968509</v>
      </c>
      <c r="U30">
        <v>0.82078833963732001</v>
      </c>
      <c r="V30">
        <v>0.82155326847787602</v>
      </c>
      <c r="W30">
        <v>0.82612580507927202</v>
      </c>
      <c r="X30">
        <v>0.83287734624541998</v>
      </c>
      <c r="Y30">
        <v>0.84201002321234908</v>
      </c>
      <c r="Z30">
        <v>0.85319224342400701</v>
      </c>
      <c r="AA30">
        <v>0.86654640494987512</v>
      </c>
      <c r="AB30">
        <v>0.88260699973023005</v>
      </c>
      <c r="AC30">
        <v>0.90089840676369604</v>
      </c>
      <c r="AD30">
        <v>0.92168851363105209</v>
      </c>
      <c r="AE30">
        <v>0.94581518210816706</v>
      </c>
      <c r="AF30">
        <v>0.9712731777984871</v>
      </c>
      <c r="AG30">
        <v>1.0027850955958</v>
      </c>
      <c r="AH30">
        <v>1.03628745453508</v>
      </c>
      <c r="AI30">
        <v>1.0748878651387601</v>
      </c>
      <c r="AJ30">
        <v>1.1187655363836699</v>
      </c>
      <c r="AK30">
        <v>1.1691124459209801</v>
      </c>
      <c r="AL30">
        <v>1.22325293632551</v>
      </c>
      <c r="AM30">
        <v>1.28701237300034</v>
      </c>
      <c r="AN30">
        <v>1.3645040440415599</v>
      </c>
      <c r="AO30">
        <v>1.4512429763663799</v>
      </c>
      <c r="AP30">
        <v>1.55059359720218</v>
      </c>
      <c r="AQ30">
        <v>1.67045717479294</v>
      </c>
      <c r="AR30">
        <v>1.8173230112860499</v>
      </c>
      <c r="AS30">
        <v>1.99048939879841</v>
      </c>
    </row>
    <row r="31" spans="1:45" x14ac:dyDescent="0.2">
      <c r="A31">
        <v>0.51117353089550099</v>
      </c>
      <c r="B31">
        <v>0.53247577243361299</v>
      </c>
      <c r="C31">
        <v>0.56026259000936995</v>
      </c>
      <c r="D31">
        <v>0.59567500587337208</v>
      </c>
      <c r="E31">
        <v>0.63841474622361105</v>
      </c>
      <c r="F31">
        <v>0.6880064042044971</v>
      </c>
      <c r="G31">
        <v>0.740055827314123</v>
      </c>
      <c r="H31">
        <v>0.79273218806797807</v>
      </c>
      <c r="I31">
        <v>0.83794011859817508</v>
      </c>
      <c r="J31">
        <v>0.87275146155214411</v>
      </c>
      <c r="K31">
        <v>0.89389103551685811</v>
      </c>
      <c r="L31">
        <v>0.90374006968661602</v>
      </c>
      <c r="M31">
        <v>0.90408303170537607</v>
      </c>
      <c r="N31">
        <v>0.89639362708843306</v>
      </c>
      <c r="O31">
        <v>0.88319962981827804</v>
      </c>
      <c r="P31">
        <v>0.86880033326993811</v>
      </c>
      <c r="Q31">
        <v>0.85415777634525403</v>
      </c>
      <c r="R31">
        <v>0.84168117010408205</v>
      </c>
      <c r="S31">
        <v>0.82975370687390204</v>
      </c>
      <c r="T31">
        <v>0.82097468503262705</v>
      </c>
      <c r="U31">
        <v>0.81690592976738308</v>
      </c>
      <c r="V31">
        <v>0.81746717862171903</v>
      </c>
      <c r="W31">
        <v>0.82237904786819704</v>
      </c>
      <c r="X31">
        <v>0.82936732713791905</v>
      </c>
      <c r="Y31">
        <v>0.83869249824183212</v>
      </c>
      <c r="Z31">
        <v>0.85009205918661601</v>
      </c>
      <c r="AA31">
        <v>0.86364069438479407</v>
      </c>
      <c r="AB31">
        <v>0.87987502836931608</v>
      </c>
      <c r="AC31">
        <v>0.8983147171779281</v>
      </c>
      <c r="AD31">
        <v>0.91926816512831999</v>
      </c>
      <c r="AE31">
        <v>0.94351372208824702</v>
      </c>
      <c r="AF31">
        <v>0.96908811640847603</v>
      </c>
      <c r="AG31">
        <v>1.0007307729217301</v>
      </c>
      <c r="AH31">
        <v>1.0343476614112399</v>
      </c>
      <c r="AI31">
        <v>1.0730424052169001</v>
      </c>
      <c r="AJ31">
        <v>1.11698347480175</v>
      </c>
      <c r="AK31">
        <v>1.16738762038196</v>
      </c>
      <c r="AL31">
        <v>1.22167167914106</v>
      </c>
      <c r="AM31">
        <v>1.2854451006976899</v>
      </c>
      <c r="AN31">
        <v>1.36303557352742</v>
      </c>
      <c r="AO31">
        <v>1.4498160694420901</v>
      </c>
      <c r="AP31">
        <v>1.5492187202764098</v>
      </c>
      <c r="AQ31">
        <v>1.6690775765748</v>
      </c>
      <c r="AR31">
        <v>1.81594890954178</v>
      </c>
      <c r="AS31">
        <v>1.98917671229099</v>
      </c>
    </row>
    <row r="32" spans="1:45" x14ac:dyDescent="0.2">
      <c r="A32">
        <v>0.49395633886488105</v>
      </c>
      <c r="B32">
        <v>0.51459047198855001</v>
      </c>
      <c r="C32">
        <v>0.54154401099573202</v>
      </c>
      <c r="D32">
        <v>0.576130476404911</v>
      </c>
      <c r="E32">
        <v>0.61781176569117302</v>
      </c>
      <c r="F32">
        <v>0.66616049493492802</v>
      </c>
      <c r="G32">
        <v>0.7176154643084931</v>
      </c>
      <c r="H32">
        <v>0.77009342775302603</v>
      </c>
      <c r="I32">
        <v>0.81621064773656204</v>
      </c>
      <c r="J32">
        <v>0.85291142681611998</v>
      </c>
      <c r="K32">
        <v>0.87645771955189</v>
      </c>
      <c r="L32">
        <v>0.88868910700500203</v>
      </c>
      <c r="M32">
        <v>0.89133150779091408</v>
      </c>
      <c r="N32">
        <v>0.88574695257255209</v>
      </c>
      <c r="O32">
        <v>0.87442214000859708</v>
      </c>
      <c r="P32">
        <v>0.86136314841637407</v>
      </c>
      <c r="Q32">
        <v>0.84798130192838705</v>
      </c>
      <c r="R32">
        <v>0.83624252475773309</v>
      </c>
      <c r="S32">
        <v>0.82515626272496101</v>
      </c>
      <c r="T32">
        <v>0.81682107158808803</v>
      </c>
      <c r="U32">
        <v>0.81305658404460901</v>
      </c>
      <c r="V32">
        <v>0.81380467718058003</v>
      </c>
      <c r="W32">
        <v>0.81848540042651108</v>
      </c>
      <c r="X32">
        <v>0.82582568713526705</v>
      </c>
      <c r="Y32">
        <v>0.83535861624034802</v>
      </c>
      <c r="Z32">
        <v>0.84694930020975812</v>
      </c>
      <c r="AA32">
        <v>0.86065558770363104</v>
      </c>
      <c r="AB32">
        <v>0.87704497448873908</v>
      </c>
      <c r="AC32">
        <v>0.89566137577810412</v>
      </c>
      <c r="AD32">
        <v>0.91676688949120211</v>
      </c>
      <c r="AE32">
        <v>0.94116098754205202</v>
      </c>
      <c r="AF32">
        <v>0.96687231402000806</v>
      </c>
      <c r="AG32">
        <v>0.99862181755057511</v>
      </c>
      <c r="AH32">
        <v>1.0323394665539001</v>
      </c>
      <c r="AI32">
        <v>1.0711371907730201</v>
      </c>
      <c r="AJ32">
        <v>1.1151721104489301</v>
      </c>
      <c r="AK32">
        <v>1.16566888537378</v>
      </c>
      <c r="AL32">
        <v>1.2199903530477101</v>
      </c>
      <c r="AM32">
        <v>1.28385081871128</v>
      </c>
      <c r="AN32">
        <v>1.3614934610154701</v>
      </c>
      <c r="AO32">
        <v>1.4483035328816301</v>
      </c>
      <c r="AP32">
        <v>1.54774146162114</v>
      </c>
      <c r="AQ32">
        <v>1.6676828925359999</v>
      </c>
      <c r="AR32">
        <v>1.8145730849185699</v>
      </c>
      <c r="AS32">
        <v>1.9877578695748799</v>
      </c>
    </row>
    <row r="33" spans="1:45" x14ac:dyDescent="0.2">
      <c r="A33">
        <v>0.47802133862970603</v>
      </c>
      <c r="B33">
        <v>0.49782467070949205</v>
      </c>
      <c r="C33">
        <v>0.52393831542053704</v>
      </c>
      <c r="D33">
        <v>0.55754353598826101</v>
      </c>
      <c r="E33">
        <v>0.59806970008234406</v>
      </c>
      <c r="F33">
        <v>0.645579384496209</v>
      </c>
      <c r="G33">
        <v>0.69611598569995803</v>
      </c>
      <c r="H33">
        <v>0.74844885320187704</v>
      </c>
      <c r="I33">
        <v>0.7954236827133021</v>
      </c>
      <c r="J33">
        <v>0.83369814872724302</v>
      </c>
      <c r="K33">
        <v>0.85930656494051205</v>
      </c>
      <c r="L33">
        <v>0.87383648804124403</v>
      </c>
      <c r="M33">
        <v>0.87868730574687304</v>
      </c>
      <c r="N33">
        <v>0.87534702030947409</v>
      </c>
      <c r="O33">
        <v>0.86576016140033407</v>
      </c>
      <c r="P33">
        <v>0.85408618124731506</v>
      </c>
      <c r="Q33">
        <v>0.84169326337774608</v>
      </c>
      <c r="R33">
        <v>0.83090933688928503</v>
      </c>
      <c r="S33">
        <v>0.82056410897690202</v>
      </c>
      <c r="T33">
        <v>0.81271704732859407</v>
      </c>
      <c r="U33">
        <v>0.80926548030535905</v>
      </c>
      <c r="V33">
        <v>0.80995003079529704</v>
      </c>
      <c r="W33">
        <v>0.81486377166937107</v>
      </c>
      <c r="X33">
        <v>0.82224672978349411</v>
      </c>
      <c r="Y33">
        <v>0.83198245833434004</v>
      </c>
      <c r="Z33">
        <v>0.84375740482650807</v>
      </c>
      <c r="AA33">
        <v>0.85765064328106411</v>
      </c>
      <c r="AB33">
        <v>0.87421453197178411</v>
      </c>
      <c r="AC33">
        <v>0.89300224053099908</v>
      </c>
      <c r="AD33">
        <v>0.91422755712930903</v>
      </c>
      <c r="AE33">
        <v>0.93876998247900711</v>
      </c>
      <c r="AF33">
        <v>0.96460321101831104</v>
      </c>
      <c r="AG33">
        <v>0.99646919873793405</v>
      </c>
      <c r="AH33">
        <v>1.03028987164578</v>
      </c>
      <c r="AI33">
        <v>1.06918222768703</v>
      </c>
      <c r="AJ33">
        <v>1.1133072137884601</v>
      </c>
      <c r="AK33">
        <v>1.16386546160985</v>
      </c>
      <c r="AL33">
        <v>1.2182574191141999</v>
      </c>
      <c r="AM33">
        <v>1.28220781322924</v>
      </c>
      <c r="AN33">
        <v>1.3598966622922499</v>
      </c>
      <c r="AO33">
        <v>1.4467871735637801</v>
      </c>
      <c r="AP33">
        <v>1.54622971728273</v>
      </c>
      <c r="AQ33">
        <v>1.6661890154222201</v>
      </c>
      <c r="AR33">
        <v>1.81311702083531</v>
      </c>
      <c r="AS33">
        <v>1.9863620275541001</v>
      </c>
    </row>
    <row r="34" spans="1:45" x14ac:dyDescent="0.2">
      <c r="A34">
        <v>0.46276588195768104</v>
      </c>
      <c r="B34">
        <v>0.48202920851457204</v>
      </c>
      <c r="C34">
        <v>0.50731078216186998</v>
      </c>
      <c r="D34">
        <v>0.54008108924509701</v>
      </c>
      <c r="E34">
        <v>0.57942873345363699</v>
      </c>
      <c r="F34">
        <v>0.62582473205411504</v>
      </c>
      <c r="G34">
        <v>0.67561262891659002</v>
      </c>
      <c r="H34">
        <v>0.72771746694638906</v>
      </c>
      <c r="I34">
        <v>0.77520490991447211</v>
      </c>
      <c r="J34">
        <v>0.81494691257645302</v>
      </c>
      <c r="K34">
        <v>0.84269409385068905</v>
      </c>
      <c r="L34">
        <v>0.85933516274421806</v>
      </c>
      <c r="M34">
        <v>0.8661960947524221</v>
      </c>
      <c r="N34">
        <v>0.86488734887127205</v>
      </c>
      <c r="O34">
        <v>0.85713265730161103</v>
      </c>
      <c r="P34">
        <v>0.8467451393345321</v>
      </c>
      <c r="Q34">
        <v>0.83556219010697708</v>
      </c>
      <c r="R34">
        <v>0.82547334300064712</v>
      </c>
      <c r="S34">
        <v>0.8159743974871051</v>
      </c>
      <c r="T34">
        <v>0.80865390045430308</v>
      </c>
      <c r="U34">
        <v>0.80547093574478301</v>
      </c>
      <c r="V34">
        <v>0.8063120958773351</v>
      </c>
      <c r="W34">
        <v>0.81108772671324203</v>
      </c>
      <c r="X34">
        <v>0.81864265003454706</v>
      </c>
      <c r="Y34">
        <v>0.8285908969741681</v>
      </c>
      <c r="Z34">
        <v>0.84054288466399107</v>
      </c>
      <c r="AA34">
        <v>0.85460654764532706</v>
      </c>
      <c r="AB34">
        <v>0.87134170536179911</v>
      </c>
      <c r="AC34">
        <v>0.89025817035138</v>
      </c>
      <c r="AD34">
        <v>0.91164708017869511</v>
      </c>
      <c r="AE34">
        <v>0.93633299194321906</v>
      </c>
      <c r="AF34">
        <v>0.96228244618255909</v>
      </c>
      <c r="AG34">
        <v>0.99423675786017407</v>
      </c>
      <c r="AH34">
        <v>1.02815572765992</v>
      </c>
      <c r="AI34">
        <v>1.0671529856138899</v>
      </c>
      <c r="AJ34">
        <v>1.1113986093409001</v>
      </c>
      <c r="AK34">
        <v>1.16202903792146</v>
      </c>
      <c r="AL34">
        <v>1.21649540581154</v>
      </c>
      <c r="AM34">
        <v>1.2804929565491501</v>
      </c>
      <c r="AN34">
        <v>1.3582335641207199</v>
      </c>
      <c r="AO34">
        <v>1.4451595258154701</v>
      </c>
      <c r="AP34">
        <v>1.5446720762905599</v>
      </c>
      <c r="AQ34">
        <v>1.66467218582604</v>
      </c>
      <c r="AR34">
        <v>1.81162838166875</v>
      </c>
      <c r="AS34">
        <v>1.98486259620968</v>
      </c>
    </row>
    <row r="35" spans="1:45" x14ac:dyDescent="0.2">
      <c r="A35">
        <v>0.4484625887566</v>
      </c>
      <c r="B35">
        <v>0.46704078673893601</v>
      </c>
      <c r="C35">
        <v>0.49163495108445604</v>
      </c>
      <c r="D35">
        <v>0.52326713776843803</v>
      </c>
      <c r="E35">
        <v>0.56188100936569707</v>
      </c>
      <c r="F35">
        <v>0.60708145059843999</v>
      </c>
      <c r="G35">
        <v>0.65605330560119401</v>
      </c>
      <c r="H35">
        <v>0.70782352457057407</v>
      </c>
      <c r="I35">
        <v>0.75572632455123001</v>
      </c>
      <c r="J35">
        <v>0.79687231769085509</v>
      </c>
      <c r="K35">
        <v>0.82647003914083705</v>
      </c>
      <c r="L35">
        <v>0.84515247912068703</v>
      </c>
      <c r="M35">
        <v>0.85388141455101807</v>
      </c>
      <c r="N35">
        <v>0.85461315956192407</v>
      </c>
      <c r="O35">
        <v>0.84863851702174309</v>
      </c>
      <c r="P35">
        <v>0.83952344295142212</v>
      </c>
      <c r="Q35">
        <v>0.82948930990256109</v>
      </c>
      <c r="R35">
        <v>0.82009378814785905</v>
      </c>
      <c r="S35">
        <v>0.81134531109424401</v>
      </c>
      <c r="T35">
        <v>0.80454249685453605</v>
      </c>
      <c r="U35">
        <v>0.80166630992645604</v>
      </c>
      <c r="V35">
        <v>0.80272721933803803</v>
      </c>
      <c r="W35">
        <v>0.80775001766945509</v>
      </c>
      <c r="X35">
        <v>0.81499328151412809</v>
      </c>
      <c r="Y35">
        <v>0.82512235019816405</v>
      </c>
      <c r="Z35">
        <v>0.83729742014264907</v>
      </c>
      <c r="AA35">
        <v>0.85154283943626807</v>
      </c>
      <c r="AB35">
        <v>0.86843345828265905</v>
      </c>
      <c r="AC35">
        <v>0.8874933975636411</v>
      </c>
      <c r="AD35">
        <v>0.90901878195076702</v>
      </c>
      <c r="AE35">
        <v>0.93380964809388911</v>
      </c>
      <c r="AF35">
        <v>0.95989824013376912</v>
      </c>
      <c r="AG35">
        <v>0.9919769204523311</v>
      </c>
      <c r="AH35">
        <v>1.0259999048719699</v>
      </c>
      <c r="AI35">
        <v>1.0651078445682101</v>
      </c>
      <c r="AJ35">
        <v>1.10941785210827</v>
      </c>
      <c r="AK35">
        <v>1.16012478694799</v>
      </c>
      <c r="AL35">
        <v>1.2146777877444099</v>
      </c>
      <c r="AM35">
        <v>1.2787231091139901</v>
      </c>
      <c r="AN35">
        <v>1.3565399812624501</v>
      </c>
      <c r="AO35">
        <v>1.44352966898103</v>
      </c>
      <c r="AP35">
        <v>1.5430605043739098</v>
      </c>
      <c r="AQ35">
        <v>1.6631065998613699</v>
      </c>
      <c r="AR35">
        <v>1.8100666661871099</v>
      </c>
      <c r="AS35">
        <v>1.98331274199706</v>
      </c>
    </row>
    <row r="36" spans="1:45" x14ac:dyDescent="0.2">
      <c r="A36">
        <v>0.43488892709257904</v>
      </c>
      <c r="B36">
        <v>0.45278958036600503</v>
      </c>
      <c r="C36">
        <v>0.47659715907977801</v>
      </c>
      <c r="D36">
        <v>0.50748466130626502</v>
      </c>
      <c r="E36">
        <v>0.54515090226868301</v>
      </c>
      <c r="F36">
        <v>0.58942756516832306</v>
      </c>
      <c r="G36">
        <v>0.63761970286096203</v>
      </c>
      <c r="H36">
        <v>0.6886294332988111</v>
      </c>
      <c r="I36">
        <v>0.73711839053673911</v>
      </c>
      <c r="J36">
        <v>0.77924342536622004</v>
      </c>
      <c r="K36">
        <v>0.81049798546794305</v>
      </c>
      <c r="L36">
        <v>0.83111717841068811</v>
      </c>
      <c r="M36">
        <v>0.84194022165775306</v>
      </c>
      <c r="N36">
        <v>0.84454061717227003</v>
      </c>
      <c r="O36">
        <v>0.84024573817670001</v>
      </c>
      <c r="P36">
        <v>0.83249645115180704</v>
      </c>
      <c r="Q36">
        <v>0.8233615128979731</v>
      </c>
      <c r="R36">
        <v>0.81479998956356603</v>
      </c>
      <c r="S36">
        <v>0.80678497880194211</v>
      </c>
      <c r="T36">
        <v>0.80044907553017608</v>
      </c>
      <c r="U36">
        <v>0.79785240917899702</v>
      </c>
      <c r="V36">
        <v>0.79913681416027205</v>
      </c>
      <c r="W36">
        <v>0.80432452923358111</v>
      </c>
      <c r="X36">
        <v>0.81189139573582303</v>
      </c>
      <c r="Y36">
        <v>0.82152788215981709</v>
      </c>
      <c r="Z36">
        <v>0.83406004995259708</v>
      </c>
      <c r="AA36">
        <v>0.84832690990153703</v>
      </c>
      <c r="AB36">
        <v>0.86546038011472004</v>
      </c>
      <c r="AC36">
        <v>0.88469881552666607</v>
      </c>
      <c r="AD36">
        <v>0.90635527829147111</v>
      </c>
      <c r="AE36">
        <v>0.93126516038479612</v>
      </c>
      <c r="AF36">
        <v>0.95744359302721804</v>
      </c>
      <c r="AG36">
        <v>0.98966923964306508</v>
      </c>
      <c r="AH36">
        <v>1.02381155285363</v>
      </c>
      <c r="AI36">
        <v>1.0630129261413299</v>
      </c>
      <c r="AJ36">
        <v>1.1073759833585499</v>
      </c>
      <c r="AK36">
        <v>1.15819620738789</v>
      </c>
      <c r="AL36">
        <v>1.2128111850315899</v>
      </c>
      <c r="AM36">
        <v>1.2769231287963601</v>
      </c>
      <c r="AN36">
        <v>1.3547850511589901</v>
      </c>
      <c r="AO36">
        <v>1.44179398639729</v>
      </c>
      <c r="AP36">
        <v>1.54141765318289</v>
      </c>
      <c r="AQ36">
        <v>1.6614499042495399</v>
      </c>
      <c r="AR36">
        <v>1.80849207278636</v>
      </c>
      <c r="AS36">
        <v>1.98175220176802</v>
      </c>
    </row>
    <row r="37" spans="1:45" x14ac:dyDescent="0.2">
      <c r="A37">
        <v>0.42201278805934206</v>
      </c>
      <c r="B37">
        <v>0.43951993687601804</v>
      </c>
      <c r="C37">
        <v>0.46257315201935306</v>
      </c>
      <c r="D37">
        <v>0.49260479872898405</v>
      </c>
      <c r="E37">
        <v>0.52933984720000904</v>
      </c>
      <c r="F37">
        <v>0.57255578669211304</v>
      </c>
      <c r="G37">
        <v>0.61981615323357409</v>
      </c>
      <c r="H37">
        <v>0.67040181223573403</v>
      </c>
      <c r="I37">
        <v>0.71899564144346306</v>
      </c>
      <c r="J37">
        <v>0.76212338925296808</v>
      </c>
      <c r="K37">
        <v>0.79507440924179906</v>
      </c>
      <c r="L37">
        <v>0.8174568158045481</v>
      </c>
      <c r="M37">
        <v>0.83009714851265004</v>
      </c>
      <c r="N37">
        <v>0.83457892626550512</v>
      </c>
      <c r="O37">
        <v>0.83202940375812906</v>
      </c>
      <c r="P37">
        <v>0.82538832124628403</v>
      </c>
      <c r="Q37">
        <v>0.81733983394921905</v>
      </c>
      <c r="R37">
        <v>0.80956368249960708</v>
      </c>
      <c r="S37">
        <v>0.80224625631681001</v>
      </c>
      <c r="T37">
        <v>0.79634214876108311</v>
      </c>
      <c r="U37">
        <v>0.79404120909547105</v>
      </c>
      <c r="V37">
        <v>0.79554143521259602</v>
      </c>
      <c r="W37">
        <v>0.80087832779319201</v>
      </c>
      <c r="X37">
        <v>0.80854986982910604</v>
      </c>
      <c r="Y37">
        <v>0.81847059436831304</v>
      </c>
      <c r="Z37">
        <v>0.83068684525877612</v>
      </c>
      <c r="AA37">
        <v>0.84519183155495503</v>
      </c>
      <c r="AB37">
        <v>0.86248879388860411</v>
      </c>
      <c r="AC37">
        <v>0.88183680676836307</v>
      </c>
      <c r="AD37">
        <v>0.90363863380063902</v>
      </c>
      <c r="AE37">
        <v>0.92866287935557612</v>
      </c>
      <c r="AF37">
        <v>0.95500781390649403</v>
      </c>
      <c r="AG37">
        <v>0.98731453911834111</v>
      </c>
      <c r="AH37">
        <v>1.02154835086225</v>
      </c>
      <c r="AI37">
        <v>1.0608368205874399</v>
      </c>
      <c r="AJ37">
        <v>1.1053072108584201</v>
      </c>
      <c r="AK37">
        <v>1.1561886102174599</v>
      </c>
      <c r="AL37">
        <v>1.2108954262081499</v>
      </c>
      <c r="AM37">
        <v>1.2750645638818301</v>
      </c>
      <c r="AN37">
        <v>1.3529900100068399</v>
      </c>
      <c r="AO37">
        <v>1.4400483983340799</v>
      </c>
      <c r="AP37">
        <v>1.5396853687528</v>
      </c>
      <c r="AQ37">
        <v>1.65976933996495</v>
      </c>
      <c r="AR37">
        <v>1.8067684742587</v>
      </c>
      <c r="AS37">
        <v>1.9800852980991799</v>
      </c>
    </row>
    <row r="38" spans="1:45" x14ac:dyDescent="0.2">
      <c r="A38">
        <v>0.40984918285745203</v>
      </c>
      <c r="B38">
        <v>0.42658030026686605</v>
      </c>
      <c r="C38">
        <v>0.44922007170566203</v>
      </c>
      <c r="D38">
        <v>0.47851207014977604</v>
      </c>
      <c r="E38">
        <v>0.51425542453553807</v>
      </c>
      <c r="F38">
        <v>0.55643257564959303</v>
      </c>
      <c r="G38">
        <v>0.60299433792662005</v>
      </c>
      <c r="H38">
        <v>0.65290625959026904</v>
      </c>
      <c r="I38">
        <v>0.70166712966806111</v>
      </c>
      <c r="J38">
        <v>0.74540663158381304</v>
      </c>
      <c r="K38">
        <v>0.77998043610804602</v>
      </c>
      <c r="L38">
        <v>0.80402663417627995</v>
      </c>
      <c r="M38">
        <v>0.81842587866144711</v>
      </c>
      <c r="N38">
        <v>0.82469317107691908</v>
      </c>
      <c r="O38">
        <v>0.82366720408330507</v>
      </c>
      <c r="P38">
        <v>0.81836118329547702</v>
      </c>
      <c r="Q38">
        <v>0.81138271456480704</v>
      </c>
      <c r="R38">
        <v>0.80427233552787802</v>
      </c>
      <c r="S38">
        <v>0.79770694569304001</v>
      </c>
      <c r="T38">
        <v>0.79225380098888309</v>
      </c>
      <c r="U38">
        <v>0.79019924122406004</v>
      </c>
      <c r="V38">
        <v>0.79192625782997106</v>
      </c>
      <c r="W38">
        <v>0.7973815767901441</v>
      </c>
      <c r="X38">
        <v>0.80521964000956203</v>
      </c>
      <c r="Y38">
        <v>0.81521518649044411</v>
      </c>
      <c r="Z38">
        <v>0.82748046651016005</v>
      </c>
      <c r="AA38">
        <v>0.8420300370407261</v>
      </c>
      <c r="AB38">
        <v>0.85946608291593707</v>
      </c>
      <c r="AC38">
        <v>0.87896003852654403</v>
      </c>
      <c r="AD38">
        <v>0.9008754057383781</v>
      </c>
      <c r="AE38">
        <v>0.92604379740809206</v>
      </c>
      <c r="AF38">
        <v>0.95248808113427508</v>
      </c>
      <c r="AG38">
        <v>0.98489691190392703</v>
      </c>
      <c r="AH38">
        <v>1.01925305774846</v>
      </c>
      <c r="AI38">
        <v>1.0586342412796399</v>
      </c>
      <c r="AJ38">
        <v>1.1031803150845301</v>
      </c>
      <c r="AK38">
        <v>1.1541762022320401</v>
      </c>
      <c r="AL38">
        <v>1.2089266473312199</v>
      </c>
      <c r="AM38">
        <v>1.2731468166906099</v>
      </c>
      <c r="AN38">
        <v>1.35115818938503</v>
      </c>
      <c r="AO38">
        <v>1.4382443423664</v>
      </c>
      <c r="AP38">
        <v>1.53794440660815</v>
      </c>
      <c r="AQ38">
        <v>1.6580559514642599</v>
      </c>
      <c r="AR38">
        <v>1.80507848159868</v>
      </c>
      <c r="AS38">
        <v>1.97840238887354</v>
      </c>
    </row>
    <row r="39" spans="1:45" x14ac:dyDescent="0.2">
      <c r="A39">
        <v>0.39831701242108902</v>
      </c>
      <c r="B39">
        <v>0.41457612263440702</v>
      </c>
      <c r="C39">
        <v>0.43653179446541102</v>
      </c>
      <c r="D39">
        <v>0.46500535880869803</v>
      </c>
      <c r="E39">
        <v>0.49988497540720805</v>
      </c>
      <c r="F39">
        <v>0.54114682266837499</v>
      </c>
      <c r="G39">
        <v>0.58679031288515404</v>
      </c>
      <c r="H39">
        <v>0.63607108871983709</v>
      </c>
      <c r="I39">
        <v>0.68492793572731303</v>
      </c>
      <c r="J39">
        <v>0.72937571183071703</v>
      </c>
      <c r="K39">
        <v>0.76518031636973705</v>
      </c>
      <c r="L39">
        <v>0.79094298541755803</v>
      </c>
      <c r="M39">
        <v>0.80694197677500701</v>
      </c>
      <c r="N39">
        <v>0.81486126294825212</v>
      </c>
      <c r="O39">
        <v>0.81553973213548903</v>
      </c>
      <c r="P39">
        <v>0.81147845033273602</v>
      </c>
      <c r="Q39">
        <v>0.80549151964228505</v>
      </c>
      <c r="R39">
        <v>0.79905269752898411</v>
      </c>
      <c r="S39">
        <v>0.79318137196277205</v>
      </c>
      <c r="T39">
        <v>0.78818456839209305</v>
      </c>
      <c r="U39">
        <v>0.78637099146057998</v>
      </c>
      <c r="V39">
        <v>0.78831943083080303</v>
      </c>
      <c r="W39">
        <v>0.79385859979087103</v>
      </c>
      <c r="X39">
        <v>0.80186133248198999</v>
      </c>
      <c r="Y39">
        <v>0.81213208210092003</v>
      </c>
      <c r="Z39">
        <v>0.82437315441787107</v>
      </c>
      <c r="AA39">
        <v>0.83895488616384906</v>
      </c>
      <c r="AB39">
        <v>0.85633831102960811</v>
      </c>
      <c r="AC39">
        <v>0.87602114760570204</v>
      </c>
      <c r="AD39">
        <v>0.89809794020739808</v>
      </c>
      <c r="AE39">
        <v>0.92339964344966996</v>
      </c>
      <c r="AF39">
        <v>0.94994397604848202</v>
      </c>
      <c r="AG39">
        <v>0.98245709421125804</v>
      </c>
      <c r="AH39">
        <v>1.01688765364109</v>
      </c>
      <c r="AI39">
        <v>1.0563595144184901</v>
      </c>
      <c r="AJ39">
        <v>1.10099219560544</v>
      </c>
      <c r="AK39">
        <v>1.15207484350925</v>
      </c>
      <c r="AL39">
        <v>1.20687152727265</v>
      </c>
      <c r="AM39">
        <v>1.2711843512526599</v>
      </c>
      <c r="AN39">
        <v>1.3492337152585401</v>
      </c>
      <c r="AO39">
        <v>1.43636906911184</v>
      </c>
      <c r="AP39">
        <v>1.5361135060019599</v>
      </c>
      <c r="AQ39">
        <v>1.65626816239412</v>
      </c>
      <c r="AR39">
        <v>1.80328362387819</v>
      </c>
      <c r="AS39">
        <v>1.9766114250379299</v>
      </c>
    </row>
    <row r="40" spans="1:45" x14ac:dyDescent="0.2">
      <c r="A40">
        <v>0.38730257545383701</v>
      </c>
      <c r="B40">
        <v>0.40319991621113105</v>
      </c>
      <c r="C40">
        <v>0.42446011362912806</v>
      </c>
      <c r="D40">
        <v>0.45227404295196999</v>
      </c>
      <c r="E40">
        <v>0.48632325345222505</v>
      </c>
      <c r="F40">
        <v>0.52656152983932003</v>
      </c>
      <c r="G40">
        <v>0.57140859504443997</v>
      </c>
      <c r="H40">
        <v>0.62007313171801304</v>
      </c>
      <c r="I40">
        <v>0.66886907637019</v>
      </c>
      <c r="J40">
        <v>0.71374367763347801</v>
      </c>
      <c r="K40">
        <v>0.75088277980415608</v>
      </c>
      <c r="L40">
        <v>0.77800364205802408</v>
      </c>
      <c r="M40">
        <v>0.79571148506121703</v>
      </c>
      <c r="N40">
        <v>0.80519376365492801</v>
      </c>
      <c r="O40">
        <v>0.8073767521363181</v>
      </c>
      <c r="P40">
        <v>0.80460611276260507</v>
      </c>
      <c r="Q40">
        <v>0.79962199063548112</v>
      </c>
      <c r="R40">
        <v>0.79391876599372102</v>
      </c>
      <c r="S40">
        <v>0.78866979096769307</v>
      </c>
      <c r="T40">
        <v>0.78416509839931703</v>
      </c>
      <c r="U40">
        <v>0.78261963001230106</v>
      </c>
      <c r="V40">
        <v>0.78465674716903411</v>
      </c>
      <c r="W40">
        <v>0.79028498263447</v>
      </c>
      <c r="X40">
        <v>0.79848256367315507</v>
      </c>
      <c r="Y40">
        <v>0.80898298794783907</v>
      </c>
      <c r="Z40">
        <v>0.82157341977726706</v>
      </c>
      <c r="AA40">
        <v>0.83604273194050704</v>
      </c>
      <c r="AB40">
        <v>0.85335660511790001</v>
      </c>
      <c r="AC40">
        <v>0.87308833594206603</v>
      </c>
      <c r="AD40">
        <v>0.89526569051555305</v>
      </c>
      <c r="AE40">
        <v>0.92068336793762406</v>
      </c>
      <c r="AF40">
        <v>0.94734024921762605</v>
      </c>
      <c r="AG40">
        <v>0.97997417949823606</v>
      </c>
      <c r="AH40">
        <v>1.0145089835271299</v>
      </c>
      <c r="AI40">
        <v>1.0540553804205499</v>
      </c>
      <c r="AJ40">
        <v>1.09880648472869</v>
      </c>
      <c r="AK40">
        <v>1.1499387947214901</v>
      </c>
      <c r="AL40">
        <v>1.20481534938034</v>
      </c>
      <c r="AM40">
        <v>1.2692133201204601</v>
      </c>
      <c r="AN40">
        <v>1.34725047353547</v>
      </c>
      <c r="AO40">
        <v>1.43449282158658</v>
      </c>
      <c r="AP40">
        <v>1.53424649776824</v>
      </c>
      <c r="AQ40">
        <v>1.6544406715620301</v>
      </c>
      <c r="AR40">
        <v>1.8014755051506302</v>
      </c>
      <c r="AS40">
        <v>1.97480984841541</v>
      </c>
    </row>
    <row r="41" spans="1:45" x14ac:dyDescent="0.2">
      <c r="A41">
        <v>0.37686109700764103</v>
      </c>
      <c r="B41">
        <v>0.39224088024837406</v>
      </c>
      <c r="C41">
        <v>0.41297603010758405</v>
      </c>
      <c r="D41">
        <v>0.44013235286037605</v>
      </c>
      <c r="E41">
        <v>0.47332877395868705</v>
      </c>
      <c r="F41">
        <v>0.51272313718534501</v>
      </c>
      <c r="G41">
        <v>0.55669839211762706</v>
      </c>
      <c r="H41">
        <v>0.60473794586406304</v>
      </c>
      <c r="I41">
        <v>0.65327907342349001</v>
      </c>
      <c r="J41">
        <v>0.69853458438633209</v>
      </c>
      <c r="K41">
        <v>0.73674150630217405</v>
      </c>
      <c r="L41">
        <v>0.7653288855615471</v>
      </c>
      <c r="M41">
        <v>0.78461467485124003</v>
      </c>
      <c r="N41">
        <v>0.79564683519222601</v>
      </c>
      <c r="O41">
        <v>0.7993361773532951</v>
      </c>
      <c r="P41">
        <v>0.79787065122242806</v>
      </c>
      <c r="Q41">
        <v>0.79381510092750707</v>
      </c>
      <c r="R41">
        <v>0.78880392650532605</v>
      </c>
      <c r="S41">
        <v>0.78417369363498801</v>
      </c>
      <c r="T41">
        <v>0.78011777711836605</v>
      </c>
      <c r="U41">
        <v>0.7788562330700961</v>
      </c>
      <c r="V41">
        <v>0.78098593485359302</v>
      </c>
      <c r="W41">
        <v>0.78667343687197211</v>
      </c>
      <c r="X41">
        <v>0.79505391079141308</v>
      </c>
      <c r="Y41">
        <v>0.80577019120990911</v>
      </c>
      <c r="Z41">
        <v>0.81851958112504708</v>
      </c>
      <c r="AA41">
        <v>0.83321527749319702</v>
      </c>
      <c r="AB41">
        <v>0.85056523919797211</v>
      </c>
      <c r="AC41">
        <v>0.87016442775344904</v>
      </c>
      <c r="AD41">
        <v>0.89242633843699404</v>
      </c>
      <c r="AE41">
        <v>0.91793454649516903</v>
      </c>
      <c r="AF41">
        <v>0.94470683143437506</v>
      </c>
      <c r="AG41">
        <v>0.97743164967780205</v>
      </c>
      <c r="AH41">
        <v>1.01205257429382</v>
      </c>
      <c r="AI41">
        <v>1.0517207604402199</v>
      </c>
      <c r="AJ41">
        <v>1.09654830463193</v>
      </c>
      <c r="AK41">
        <v>1.1477356947130399</v>
      </c>
      <c r="AL41">
        <v>1.20269364700443</v>
      </c>
      <c r="AM41">
        <v>1.26714947950581</v>
      </c>
      <c r="AN41">
        <v>1.3452676925706</v>
      </c>
      <c r="AO41">
        <v>1.43253000431996</v>
      </c>
      <c r="AP41">
        <v>1.5323000423375199</v>
      </c>
      <c r="AQ41">
        <v>1.65254147010508</v>
      </c>
      <c r="AR41">
        <v>1.79959329156466</v>
      </c>
      <c r="AS41">
        <v>1.9729249763084</v>
      </c>
    </row>
    <row r="42" spans="1:45" x14ac:dyDescent="0.2">
      <c r="A42">
        <v>0.36709466626402404</v>
      </c>
      <c r="B42">
        <v>0.38193273284064605</v>
      </c>
      <c r="C42">
        <v>0.40215015131223103</v>
      </c>
      <c r="D42">
        <v>0.42851419774888105</v>
      </c>
      <c r="E42">
        <v>0.46093865340433604</v>
      </c>
      <c r="F42">
        <v>0.49963241786888901</v>
      </c>
      <c r="G42">
        <v>0.54271158532001507</v>
      </c>
      <c r="H42">
        <v>0.58990648222881803</v>
      </c>
      <c r="I42">
        <v>0.63827398851587402</v>
      </c>
      <c r="J42">
        <v>0.68394151144193205</v>
      </c>
      <c r="K42">
        <v>0.72300078238462107</v>
      </c>
      <c r="L42">
        <v>0.75293778108764997</v>
      </c>
      <c r="M42">
        <v>0.77370965699925909</v>
      </c>
      <c r="N42">
        <v>0.78615632808592406</v>
      </c>
      <c r="O42">
        <v>0.79140213030589601</v>
      </c>
      <c r="P42">
        <v>0.79115832966971111</v>
      </c>
      <c r="Q42">
        <v>0.78799829837638202</v>
      </c>
      <c r="R42">
        <v>0.78376810056897905</v>
      </c>
      <c r="S42">
        <v>0.77973497588723806</v>
      </c>
      <c r="T42">
        <v>0.77614435341383903</v>
      </c>
      <c r="U42">
        <v>0.77506085102263211</v>
      </c>
      <c r="V42">
        <v>0.77731329061993404</v>
      </c>
      <c r="W42">
        <v>0.78307457074433995</v>
      </c>
      <c r="X42">
        <v>0.79159299033231101</v>
      </c>
      <c r="Y42">
        <v>0.80250420164626202</v>
      </c>
      <c r="Z42">
        <v>0.81531271532261707</v>
      </c>
      <c r="AA42">
        <v>0.83008393726380303</v>
      </c>
      <c r="AB42">
        <v>0.84757673069174411</v>
      </c>
      <c r="AC42">
        <v>0.86731574808094103</v>
      </c>
      <c r="AD42">
        <v>0.8896967200050121</v>
      </c>
      <c r="AE42">
        <v>0.91515914459829406</v>
      </c>
      <c r="AF42">
        <v>0.94197681499212305</v>
      </c>
      <c r="AG42">
        <v>0.97485772258318204</v>
      </c>
      <c r="AH42">
        <v>1.0095706244684399</v>
      </c>
      <c r="AI42">
        <v>1.0493381625323499</v>
      </c>
      <c r="AJ42">
        <v>1.09422861680043</v>
      </c>
      <c r="AK42">
        <v>1.1454989296406</v>
      </c>
      <c r="AL42">
        <v>1.2005332155088899</v>
      </c>
      <c r="AM42">
        <v>1.2650202201902401</v>
      </c>
      <c r="AN42">
        <v>1.3431928776139999</v>
      </c>
      <c r="AO42">
        <v>1.4305225729111199</v>
      </c>
      <c r="AP42">
        <v>1.5303351835008598</v>
      </c>
      <c r="AQ42">
        <v>1.6505776251928101</v>
      </c>
      <c r="AR42">
        <v>1.79769348267966</v>
      </c>
      <c r="AS42">
        <v>1.97100272522498</v>
      </c>
    </row>
    <row r="43" spans="1:45" x14ac:dyDescent="0.2">
      <c r="A43">
        <v>0.35762219408086704</v>
      </c>
      <c r="B43">
        <v>0.37211162982090901</v>
      </c>
      <c r="C43">
        <v>0.39176172057873304</v>
      </c>
      <c r="D43">
        <v>0.41756261938142802</v>
      </c>
      <c r="E43">
        <v>0.44922437109754904</v>
      </c>
      <c r="F43">
        <v>0.48677898302626998</v>
      </c>
      <c r="G43">
        <v>0.52916840639801999</v>
      </c>
      <c r="H43">
        <v>0.57588577613834802</v>
      </c>
      <c r="I43">
        <v>0.62376382450581103</v>
      </c>
      <c r="J43">
        <v>0.66964658353323303</v>
      </c>
      <c r="K43">
        <v>0.70963371787535701</v>
      </c>
      <c r="L43">
        <v>0.74081891940146705</v>
      </c>
      <c r="M43">
        <v>0.76307767651617309</v>
      </c>
      <c r="N43">
        <v>0.77681766130516605</v>
      </c>
      <c r="O43">
        <v>0.78349347056530505</v>
      </c>
      <c r="P43">
        <v>0.78449377982560209</v>
      </c>
      <c r="Q43">
        <v>0.78229754885124103</v>
      </c>
      <c r="R43">
        <v>0.77877412849314809</v>
      </c>
      <c r="S43">
        <v>0.77532057102686802</v>
      </c>
      <c r="T43">
        <v>0.77220309409883703</v>
      </c>
      <c r="U43">
        <v>0.77131779390470401</v>
      </c>
      <c r="V43">
        <v>0.77366701626587708</v>
      </c>
      <c r="W43">
        <v>0.7794828963573821</v>
      </c>
      <c r="X43">
        <v>0.78810792426181808</v>
      </c>
      <c r="Y43">
        <v>0.79918595408737203</v>
      </c>
      <c r="Z43">
        <v>0.81206990078374997</v>
      </c>
      <c r="AA43">
        <v>0.8270055517785031</v>
      </c>
      <c r="AB43">
        <v>0.84459107281329304</v>
      </c>
      <c r="AC43">
        <v>0.86433336769519808</v>
      </c>
      <c r="AD43">
        <v>0.88640048943385996</v>
      </c>
      <c r="AE43">
        <v>0.91245709209435111</v>
      </c>
      <c r="AF43">
        <v>0.93922406055901408</v>
      </c>
      <c r="AG43">
        <v>0.97228115590792807</v>
      </c>
      <c r="AH43">
        <v>1.00708916511531</v>
      </c>
      <c r="AI43">
        <v>1.0469127187005001</v>
      </c>
      <c r="AJ43">
        <v>1.0918657491900501</v>
      </c>
      <c r="AK43">
        <v>1.14320452067261</v>
      </c>
      <c r="AL43">
        <v>1.1983175712719101</v>
      </c>
      <c r="AM43">
        <v>1.2628793085830901</v>
      </c>
      <c r="AN43">
        <v>1.34110683017881</v>
      </c>
      <c r="AO43">
        <v>1.4284641501486899</v>
      </c>
      <c r="AP43">
        <v>1.52831254024832</v>
      </c>
      <c r="AQ43">
        <v>1.64859992301325</v>
      </c>
      <c r="AR43">
        <v>1.7956992759354899</v>
      </c>
      <c r="AS43">
        <v>1.9690321667819299</v>
      </c>
    </row>
    <row r="44" spans="1:45" x14ac:dyDescent="0.2">
      <c r="A44">
        <v>0.34870220374682703</v>
      </c>
      <c r="B44">
        <v>0.36281358761528504</v>
      </c>
      <c r="C44">
        <v>0.38187836545610904</v>
      </c>
      <c r="D44">
        <v>0.40706506417482402</v>
      </c>
      <c r="E44">
        <v>0.43807201139202201</v>
      </c>
      <c r="F44">
        <v>0.47498018739304704</v>
      </c>
      <c r="G44">
        <v>0.51655413676990602</v>
      </c>
      <c r="H44">
        <v>0.56225683802383108</v>
      </c>
      <c r="I44">
        <v>0.60995707734210203</v>
      </c>
      <c r="J44">
        <v>0.65592360885193901</v>
      </c>
      <c r="K44">
        <v>0.69671226901684902</v>
      </c>
      <c r="L44">
        <v>0.72910082504779405</v>
      </c>
      <c r="M44">
        <v>0.75251260436233502</v>
      </c>
      <c r="N44">
        <v>0.76773217408935601</v>
      </c>
      <c r="O44">
        <v>0.77574504729897609</v>
      </c>
      <c r="P44">
        <v>0.77789911213864604</v>
      </c>
      <c r="Q44">
        <v>0.77658621776533998</v>
      </c>
      <c r="R44">
        <v>0.77383524595252506</v>
      </c>
      <c r="S44">
        <v>0.77089671052389608</v>
      </c>
      <c r="T44">
        <v>0.76826870407816905</v>
      </c>
      <c r="U44">
        <v>0.76758586034164</v>
      </c>
      <c r="V44">
        <v>0.77003349958397205</v>
      </c>
      <c r="W44">
        <v>0.77586879566595801</v>
      </c>
      <c r="X44">
        <v>0.78460340140503804</v>
      </c>
      <c r="Y44">
        <v>0.79583970592862208</v>
      </c>
      <c r="Z44">
        <v>0.80880914149305905</v>
      </c>
      <c r="AA44">
        <v>0.82399283105241705</v>
      </c>
      <c r="AB44">
        <v>0.84184658783412403</v>
      </c>
      <c r="AC44">
        <v>0.86152372590680704</v>
      </c>
      <c r="AD44">
        <v>0.88374708566146309</v>
      </c>
      <c r="AE44">
        <v>0.90939348164545708</v>
      </c>
      <c r="AF44">
        <v>0.93656229464256602</v>
      </c>
      <c r="AG44">
        <v>0.9695317830990261</v>
      </c>
      <c r="AH44">
        <v>1.0045125103805801</v>
      </c>
      <c r="AI44">
        <v>1.04444633842087</v>
      </c>
      <c r="AJ44">
        <v>1.08947438593979</v>
      </c>
      <c r="AK44">
        <v>1.14088583856783</v>
      </c>
      <c r="AL44">
        <v>1.1960552187897</v>
      </c>
      <c r="AM44">
        <v>1.2606640198571801</v>
      </c>
      <c r="AN44">
        <v>1.33896695298931</v>
      </c>
      <c r="AO44">
        <v>1.42632859177157</v>
      </c>
      <c r="AP44">
        <v>1.52625022374666</v>
      </c>
      <c r="AQ44">
        <v>1.6463488915648301</v>
      </c>
      <c r="AR44">
        <v>1.7936762232400199</v>
      </c>
      <c r="AS44">
        <v>1.9669913590408701</v>
      </c>
    </row>
    <row r="45" spans="1:45" x14ac:dyDescent="0.2">
      <c r="A45">
        <v>0.34012684831507101</v>
      </c>
      <c r="B45">
        <v>0.35379773915609503</v>
      </c>
      <c r="C45">
        <v>0.37249995896827404</v>
      </c>
      <c r="D45">
        <v>0.39715357177608401</v>
      </c>
      <c r="E45">
        <v>0.42737020356328803</v>
      </c>
      <c r="F45">
        <v>0.46333337842959205</v>
      </c>
      <c r="G45">
        <v>0.50412851951466109</v>
      </c>
      <c r="H45">
        <v>0.54930685859577</v>
      </c>
      <c r="I45">
        <v>0.59661305029785405</v>
      </c>
      <c r="J45">
        <v>0.642538915374257</v>
      </c>
      <c r="K45">
        <v>0.68406858086831102</v>
      </c>
      <c r="L45">
        <v>0.71732359783574995</v>
      </c>
      <c r="M45">
        <v>0.74206574779650802</v>
      </c>
      <c r="N45">
        <v>0.75853910027587701</v>
      </c>
      <c r="O45">
        <v>0.76802135100512703</v>
      </c>
      <c r="P45">
        <v>0.77134593966597209</v>
      </c>
      <c r="Q45">
        <v>0.77093270295768501</v>
      </c>
      <c r="R45">
        <v>0.76889840331884707</v>
      </c>
      <c r="S45">
        <v>0.76652854360465705</v>
      </c>
      <c r="T45">
        <v>0.7643618792975081</v>
      </c>
      <c r="U45">
        <v>0.76387636445556706</v>
      </c>
      <c r="V45">
        <v>0.76642283472796402</v>
      </c>
      <c r="W45">
        <v>0.77227140459886201</v>
      </c>
      <c r="X45">
        <v>0.78108441160999209</v>
      </c>
      <c r="Y45">
        <v>0.79246409302910803</v>
      </c>
      <c r="Z45">
        <v>0.80553201498592308</v>
      </c>
      <c r="AA45">
        <v>0.82097849655660804</v>
      </c>
      <c r="AB45">
        <v>0.83902676597161108</v>
      </c>
      <c r="AC45">
        <v>0.85906639692326303</v>
      </c>
      <c r="AD45">
        <v>0.88115915817997403</v>
      </c>
      <c r="AE45">
        <v>0.9067490868436151</v>
      </c>
      <c r="AF45">
        <v>0.93368742924137105</v>
      </c>
      <c r="AG45">
        <v>0.96684807257908612</v>
      </c>
      <c r="AH45">
        <v>1.00189333139527</v>
      </c>
      <c r="AI45">
        <v>1.0418945913507101</v>
      </c>
      <c r="AJ45">
        <v>1.08702785176925</v>
      </c>
      <c r="AK45">
        <v>1.13851896720141</v>
      </c>
      <c r="AL45">
        <v>1.1937351101776901</v>
      </c>
      <c r="AM45">
        <v>1.2584054399807301</v>
      </c>
      <c r="AN45">
        <v>1.3367397140453801</v>
      </c>
      <c r="AO45">
        <v>1.4241742634721701</v>
      </c>
      <c r="AP45">
        <v>1.5241094101364401</v>
      </c>
      <c r="AQ45">
        <v>1.64429806526764</v>
      </c>
      <c r="AR45">
        <v>1.7914410292812502</v>
      </c>
      <c r="AS45">
        <v>1.96491232931937</v>
      </c>
    </row>
  </sheetData>
  <sheetProtection sheet="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Version</vt:lpstr>
      <vt:lpstr>Instructions</vt:lpstr>
      <vt:lpstr>Predict</vt:lpstr>
      <vt:lpstr>Settings</vt:lpstr>
      <vt:lpstr>CTDI_input</vt:lpstr>
      <vt:lpstr>Device_fits</vt:lpstr>
      <vt:lpstr>80head</vt:lpstr>
      <vt:lpstr>80body</vt:lpstr>
      <vt:lpstr>100head</vt:lpstr>
      <vt:lpstr>100body</vt:lpstr>
      <vt:lpstr>120head</vt:lpstr>
      <vt:lpstr>120body</vt:lpstr>
      <vt:lpstr>140head</vt:lpstr>
      <vt:lpstr>140body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Williams, Chris (Health)</cp:lastModifiedBy>
  <cp:lastPrinted>2022-11-03T00:36:36Z</cp:lastPrinted>
  <dcterms:created xsi:type="dcterms:W3CDTF">2022-10-21T05:50:08Z</dcterms:created>
  <dcterms:modified xsi:type="dcterms:W3CDTF">2023-04-04T04:10:25Z</dcterms:modified>
</cp:coreProperties>
</file>