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d.nfumutual.co.uk\Users\Homes2\HR010BL\My Documents\Personal\"/>
    </mc:Choice>
  </mc:AlternateContent>
  <bookViews>
    <workbookView xWindow="34440" yWindow="0" windowWidth="27705" windowHeight="14520" firstSheet="2" activeTab="2"/>
  </bookViews>
  <sheets>
    <sheet name="TOTAL WAR STATS" sheetId="2" state="hidden" r:id="rId1"/>
    <sheet name="October" sheetId="4" state="hidden" r:id="rId2"/>
    <sheet name="Janruary" sheetId="5" r:id="rId3"/>
  </sheets>
  <definedNames>
    <definedName name="_xlnm._FilterDatabase" localSheetId="2" hidden="1">Janruary!$B$2:$X$55</definedName>
    <definedName name="_xlnm._FilterDatabase" localSheetId="1" hidden="1">October!$B$2:$U$77</definedName>
    <definedName name="_xlnm._FilterDatabase" localSheetId="0" hidden="1">'TOTAL WAR STATS'!$C$4:$G$36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7" i="5" l="1"/>
  <c r="U31" i="5"/>
  <c r="U10" i="5"/>
  <c r="U43" i="5" l="1"/>
  <c r="U45" i="5"/>
  <c r="S53" i="5"/>
  <c r="U53" i="5"/>
  <c r="T53" i="5" l="1"/>
  <c r="X53" i="5"/>
  <c r="U46" i="5"/>
  <c r="S8" i="5"/>
  <c r="U8" i="5"/>
  <c r="U39" i="5"/>
  <c r="U24" i="5"/>
  <c r="X8" i="5" l="1"/>
  <c r="T8" i="5"/>
  <c r="D55" i="5"/>
  <c r="U49" i="5"/>
  <c r="G55" i="5" l="1"/>
  <c r="H55" i="5"/>
  <c r="S7" i="5" l="1"/>
  <c r="U7" i="5"/>
  <c r="U11" i="5"/>
  <c r="X7" i="5" l="1"/>
  <c r="T7" i="5"/>
  <c r="U32" i="5"/>
  <c r="W55" i="5"/>
  <c r="V55" i="5"/>
  <c r="S6" i="5"/>
  <c r="U6" i="5"/>
  <c r="S9" i="5"/>
  <c r="U9" i="5"/>
  <c r="X6" i="5" l="1"/>
  <c r="T6" i="5"/>
  <c r="T9" i="5"/>
  <c r="X9" i="5"/>
  <c r="U20" i="5"/>
  <c r="U12" i="5"/>
  <c r="U19" i="5"/>
  <c r="U28" i="5"/>
  <c r="U33" i="5"/>
  <c r="U34" i="5"/>
  <c r="U13" i="5"/>
  <c r="U54" i="5"/>
  <c r="U14" i="5"/>
  <c r="U22" i="5"/>
  <c r="U4" i="5"/>
  <c r="U29" i="5"/>
  <c r="U3" i="5"/>
  <c r="U23" i="5"/>
  <c r="U42" i="5"/>
  <c r="U27" i="5"/>
  <c r="U30" i="5"/>
  <c r="U52" i="5"/>
  <c r="U18" i="5"/>
  <c r="U15" i="5"/>
  <c r="U5" i="5"/>
  <c r="U35" i="5"/>
  <c r="U41" i="5"/>
  <c r="U50" i="5"/>
  <c r="U25" i="5"/>
  <c r="U37" i="5"/>
  <c r="U38" i="5"/>
  <c r="U36" i="5"/>
  <c r="U44" i="5"/>
  <c r="U48" i="5"/>
  <c r="U16" i="5"/>
  <c r="U51" i="5"/>
  <c r="U40" i="5"/>
  <c r="U21" i="5"/>
  <c r="U17" i="5"/>
  <c r="U26" i="5"/>
  <c r="S52" i="5"/>
  <c r="S21" i="5"/>
  <c r="X52" i="5" l="1"/>
  <c r="T21" i="5"/>
  <c r="T52" i="5"/>
  <c r="X21" i="5"/>
  <c r="S41" i="5"/>
  <c r="T41" i="5" s="1"/>
  <c r="S38" i="5"/>
  <c r="T38" i="5" s="1"/>
  <c r="S22" i="5"/>
  <c r="T22" i="5" s="1"/>
  <c r="S27" i="5"/>
  <c r="T27" i="5" s="1"/>
  <c r="S46" i="5"/>
  <c r="T46" i="5" s="1"/>
  <c r="S49" i="5"/>
  <c r="T49" i="5" s="1"/>
  <c r="S20" i="5"/>
  <c r="T20" i="5" s="1"/>
  <c r="S45" i="5"/>
  <c r="T45" i="5" s="1"/>
  <c r="S10" i="5"/>
  <c r="T10" i="5" s="1"/>
  <c r="S42" i="5"/>
  <c r="T42" i="5" s="1"/>
  <c r="S30" i="5"/>
  <c r="T30" i="5" s="1"/>
  <c r="S23" i="5"/>
  <c r="T23" i="5" s="1"/>
  <c r="S19" i="5"/>
  <c r="T19" i="5" s="1"/>
  <c r="S36" i="5"/>
  <c r="T36" i="5" s="1"/>
  <c r="S44" i="5"/>
  <c r="T44" i="5" s="1"/>
  <c r="S14" i="5"/>
  <c r="T14" i="5" s="1"/>
  <c r="S13" i="5"/>
  <c r="T13" i="5" s="1"/>
  <c r="S16" i="5"/>
  <c r="T16" i="5" s="1"/>
  <c r="S47" i="5"/>
  <c r="T47" i="5" s="1"/>
  <c r="S51" i="5"/>
  <c r="T51" i="5" s="1"/>
  <c r="S15" i="5"/>
  <c r="T15" i="5" s="1"/>
  <c r="S12" i="5"/>
  <c r="T12" i="5" s="1"/>
  <c r="S29" i="5"/>
  <c r="T29" i="5" s="1"/>
  <c r="S11" i="5"/>
  <c r="T11" i="5" s="1"/>
  <c r="S17" i="5"/>
  <c r="T17" i="5" s="1"/>
  <c r="S34" i="5"/>
  <c r="T34" i="5" s="1"/>
  <c r="S26" i="5"/>
  <c r="T26" i="5" s="1"/>
  <c r="S32" i="5"/>
  <c r="T32" i="5" s="1"/>
  <c r="S5" i="5"/>
  <c r="T5" i="5" s="1"/>
  <c r="S18" i="5"/>
  <c r="T18" i="5" s="1"/>
  <c r="S3" i="5"/>
  <c r="T3" i="5" s="1"/>
  <c r="S35" i="5"/>
  <c r="T35" i="5" s="1"/>
  <c r="S40" i="5"/>
  <c r="T40" i="5" s="1"/>
  <c r="S28" i="5"/>
  <c r="T28" i="5" s="1"/>
  <c r="S4" i="5"/>
  <c r="T4" i="5" s="1"/>
  <c r="S48" i="5"/>
  <c r="T48" i="5" s="1"/>
  <c r="S43" i="5"/>
  <c r="T43" i="5" s="1"/>
  <c r="S39" i="5"/>
  <c r="T39" i="5" s="1"/>
  <c r="S33" i="5"/>
  <c r="T33" i="5" s="1"/>
  <c r="S24" i="5"/>
  <c r="T24" i="5" s="1"/>
  <c r="S37" i="5"/>
  <c r="T37" i="5" s="1"/>
  <c r="S25" i="5"/>
  <c r="T25" i="5" s="1"/>
  <c r="S50" i="5"/>
  <c r="T50" i="5" s="1"/>
  <c r="S54" i="5"/>
  <c r="T54" i="5" s="1"/>
  <c r="M55" i="5"/>
  <c r="N55" i="5"/>
  <c r="O55" i="5"/>
  <c r="P55" i="5"/>
  <c r="Q55" i="5"/>
  <c r="R55" i="5"/>
  <c r="L55" i="5"/>
  <c r="S31" i="5"/>
  <c r="T31" i="5" s="1"/>
  <c r="X41" i="5" l="1"/>
  <c r="X38" i="5"/>
  <c r="X22" i="5"/>
  <c r="X31" i="5" l="1"/>
  <c r="X19" i="5"/>
  <c r="K55" i="5"/>
  <c r="J55" i="5"/>
  <c r="X12" i="5" l="1"/>
  <c r="E55" i="5"/>
  <c r="F55" i="5"/>
  <c r="I55" i="5"/>
  <c r="C55" i="5"/>
  <c r="X55" i="5" l="1"/>
  <c r="X48" i="5"/>
  <c r="X14" i="5"/>
  <c r="X13" i="5"/>
  <c r="X3" i="5" l="1"/>
  <c r="X20" i="5"/>
  <c r="X15" i="5"/>
  <c r="X5" i="5" l="1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7" i="4"/>
  <c r="U77" i="4" l="1"/>
  <c r="U55" i="5"/>
  <c r="X17" i="5"/>
  <c r="R7" i="4"/>
  <c r="S7" i="4"/>
  <c r="T7" i="4"/>
  <c r="T52" i="4"/>
  <c r="R8" i="4"/>
  <c r="S8" i="4"/>
  <c r="T8" i="4"/>
  <c r="X39" i="5" l="1"/>
  <c r="X46" i="5"/>
  <c r="X35" i="5"/>
  <c r="X45" i="5"/>
  <c r="X49" i="5"/>
  <c r="X10" i="5"/>
  <c r="X28" i="5"/>
  <c r="X40" i="5"/>
  <c r="X25" i="5"/>
  <c r="X30" i="5"/>
  <c r="X26" i="5"/>
  <c r="X51" i="5"/>
  <c r="X50" i="5"/>
  <c r="X43" i="5"/>
  <c r="X44" i="5"/>
  <c r="X27" i="5"/>
  <c r="X42" i="5"/>
  <c r="X24" i="5"/>
  <c r="X32" i="5"/>
  <c r="X54" i="5"/>
  <c r="X29" i="5"/>
  <c r="X16" i="5"/>
  <c r="X11" i="5"/>
  <c r="X18" i="5"/>
  <c r="X34" i="5"/>
  <c r="X33" i="5"/>
  <c r="X37" i="5"/>
  <c r="X47" i="5"/>
  <c r="X23" i="5"/>
  <c r="X4" i="5"/>
  <c r="X36" i="5"/>
  <c r="S55" i="5"/>
  <c r="U7" i="4"/>
  <c r="U8" i="4"/>
  <c r="R72" i="4"/>
  <c r="S72" i="4"/>
  <c r="T72" i="4"/>
  <c r="R42" i="4"/>
  <c r="S42" i="4"/>
  <c r="T42" i="4"/>
  <c r="R57" i="4"/>
  <c r="S57" i="4"/>
  <c r="T57" i="4"/>
  <c r="R56" i="4"/>
  <c r="S56" i="4"/>
  <c r="T56" i="4"/>
  <c r="T39" i="4"/>
  <c r="R39" i="4"/>
  <c r="S39" i="4"/>
  <c r="R5" i="4"/>
  <c r="S5" i="4"/>
  <c r="T5" i="4"/>
  <c r="R4" i="4"/>
  <c r="S4" i="4"/>
  <c r="T4" i="4"/>
  <c r="T30" i="4"/>
  <c r="T55" i="5" l="1"/>
  <c r="U42" i="4"/>
  <c r="U56" i="4"/>
  <c r="U72" i="4"/>
  <c r="U57" i="4"/>
  <c r="U39" i="4"/>
  <c r="U5" i="4"/>
  <c r="U4" i="4"/>
  <c r="R40" i="4"/>
  <c r="S40" i="4"/>
  <c r="T40" i="4"/>
  <c r="R75" i="4"/>
  <c r="S75" i="4"/>
  <c r="T75" i="4"/>
  <c r="R66" i="4"/>
  <c r="S66" i="4"/>
  <c r="T66" i="4"/>
  <c r="R74" i="4"/>
  <c r="S74" i="4"/>
  <c r="T74" i="4"/>
  <c r="R35" i="4"/>
  <c r="S35" i="4"/>
  <c r="T35" i="4"/>
  <c r="R70" i="4"/>
  <c r="S70" i="4"/>
  <c r="T70" i="4"/>
  <c r="T32" i="4"/>
  <c r="T23" i="4"/>
  <c r="T45" i="4"/>
  <c r="R45" i="4"/>
  <c r="T27" i="4"/>
  <c r="R27" i="4"/>
  <c r="U27" i="4" l="1"/>
  <c r="U70" i="4"/>
  <c r="U66" i="4"/>
  <c r="U45" i="4"/>
  <c r="U35" i="4"/>
  <c r="U40" i="4"/>
  <c r="S62" i="4"/>
  <c r="R23" i="4"/>
  <c r="U23" i="4" s="1"/>
  <c r="R73" i="4"/>
  <c r="S73" i="4"/>
  <c r="T73" i="4"/>
  <c r="R69" i="4"/>
  <c r="S69" i="4"/>
  <c r="T69" i="4"/>
  <c r="R76" i="4"/>
  <c r="S76" i="4"/>
  <c r="T76" i="4"/>
  <c r="R6" i="4"/>
  <c r="S6" i="4"/>
  <c r="T6" i="4"/>
  <c r="R38" i="4"/>
  <c r="S38" i="4"/>
  <c r="T38" i="4"/>
  <c r="R52" i="4"/>
  <c r="S52" i="4"/>
  <c r="R25" i="4"/>
  <c r="S25" i="4"/>
  <c r="T25" i="4"/>
  <c r="R10" i="4"/>
  <c r="S10" i="4"/>
  <c r="T10" i="4"/>
  <c r="U25" i="4" l="1"/>
  <c r="U38" i="4"/>
  <c r="U6" i="4"/>
  <c r="U73" i="4"/>
  <c r="U52" i="4"/>
  <c r="U10" i="4"/>
  <c r="U69" i="4"/>
  <c r="R67" i="4"/>
  <c r="S67" i="4"/>
  <c r="T67" i="4"/>
  <c r="R58" i="4"/>
  <c r="S58" i="4"/>
  <c r="T58" i="4"/>
  <c r="T47" i="4"/>
  <c r="T26" i="4"/>
  <c r="T55" i="4"/>
  <c r="R41" i="4"/>
  <c r="S41" i="4"/>
  <c r="T41" i="4"/>
  <c r="U67" i="4" l="1"/>
  <c r="U58" i="4"/>
  <c r="U41" i="4"/>
  <c r="R9" i="4"/>
  <c r="S9" i="4"/>
  <c r="T9" i="4"/>
  <c r="U9" i="4" l="1"/>
  <c r="R31" i="4"/>
  <c r="S31" i="4"/>
  <c r="T31" i="4"/>
  <c r="S23" i="4"/>
  <c r="U31" i="4" l="1"/>
  <c r="R68" i="4"/>
  <c r="S68" i="4"/>
  <c r="T68" i="4"/>
  <c r="R51" i="4"/>
  <c r="S51" i="4"/>
  <c r="T51" i="4"/>
  <c r="R71" i="4"/>
  <c r="S71" i="4"/>
  <c r="T71" i="4"/>
  <c r="R24" i="4"/>
  <c r="S24" i="4"/>
  <c r="T24" i="4"/>
  <c r="R14" i="4"/>
  <c r="S14" i="4"/>
  <c r="T14" i="4"/>
  <c r="R3" i="4"/>
  <c r="S3" i="4"/>
  <c r="T3" i="4"/>
  <c r="R36" i="4"/>
  <c r="S36" i="4"/>
  <c r="T36" i="4"/>
  <c r="R44" i="4"/>
  <c r="S44" i="4"/>
  <c r="T44" i="4"/>
  <c r="G36" i="2"/>
  <c r="U44" i="4" l="1"/>
  <c r="U3" i="4"/>
  <c r="U71" i="4"/>
  <c r="U51" i="4"/>
  <c r="U36" i="4"/>
  <c r="U24" i="4"/>
  <c r="U14" i="4"/>
  <c r="U68" i="4"/>
  <c r="T15" i="4"/>
  <c r="T12" i="4"/>
  <c r="T19" i="4"/>
  <c r="T16" i="4"/>
  <c r="T11" i="4"/>
  <c r="T17" i="4"/>
  <c r="T33" i="4"/>
  <c r="T20" i="4"/>
  <c r="T21" i="4"/>
  <c r="T34" i="4"/>
  <c r="T13" i="4"/>
  <c r="T61" i="4"/>
  <c r="T48" i="4"/>
  <c r="T37" i="4"/>
  <c r="T18" i="4"/>
  <c r="T53" i="4"/>
  <c r="T65" i="4"/>
  <c r="T62" i="4"/>
  <c r="T64" i="4"/>
  <c r="T43" i="4"/>
  <c r="T54" i="4"/>
  <c r="T22" i="4"/>
  <c r="T28" i="4"/>
  <c r="T59" i="4"/>
  <c r="T63" i="4"/>
  <c r="T50" i="4"/>
  <c r="T29" i="4"/>
  <c r="T46" i="4"/>
  <c r="T49" i="4"/>
  <c r="T60" i="4"/>
  <c r="S15" i="4"/>
  <c r="S12" i="4"/>
  <c r="S19" i="4"/>
  <c r="S16" i="4"/>
  <c r="S11" i="4"/>
  <c r="S17" i="4"/>
  <c r="S33" i="4"/>
  <c r="S20" i="4"/>
  <c r="S27" i="4"/>
  <c r="S21" i="4"/>
  <c r="S32" i="4"/>
  <c r="S34" i="4"/>
  <c r="S13" i="4"/>
  <c r="S26" i="4"/>
  <c r="S61" i="4"/>
  <c r="S48" i="4"/>
  <c r="S37" i="4"/>
  <c r="S18" i="4"/>
  <c r="S53" i="4"/>
  <c r="S65" i="4"/>
  <c r="S64" i="4"/>
  <c r="S43" i="4"/>
  <c r="S54" i="4"/>
  <c r="S22" i="4"/>
  <c r="S28" i="4"/>
  <c r="S30" i="4"/>
  <c r="S47" i="4"/>
  <c r="S45" i="4"/>
  <c r="S59" i="4"/>
  <c r="S63" i="4"/>
  <c r="S50" i="4"/>
  <c r="S55" i="4"/>
  <c r="S29" i="4"/>
  <c r="S46" i="4"/>
  <c r="S49" i="4"/>
  <c r="S60" i="4"/>
  <c r="R15" i="4"/>
  <c r="R12" i="4"/>
  <c r="R19" i="4"/>
  <c r="R16" i="4"/>
  <c r="R11" i="4"/>
  <c r="R17" i="4"/>
  <c r="R33" i="4"/>
  <c r="R20" i="4"/>
  <c r="R21" i="4"/>
  <c r="R32" i="4"/>
  <c r="R34" i="4"/>
  <c r="R13" i="4"/>
  <c r="R26" i="4"/>
  <c r="U26" i="4" s="1"/>
  <c r="R61" i="4"/>
  <c r="R48" i="4"/>
  <c r="R37" i="4"/>
  <c r="R18" i="4"/>
  <c r="R53" i="4"/>
  <c r="R65" i="4"/>
  <c r="R62" i="4"/>
  <c r="R64" i="4"/>
  <c r="R43" i="4"/>
  <c r="R54" i="4"/>
  <c r="R22" i="4"/>
  <c r="R28" i="4"/>
  <c r="R30" i="4"/>
  <c r="R47" i="4"/>
  <c r="R59" i="4"/>
  <c r="R63" i="4"/>
  <c r="R50" i="4"/>
  <c r="R55" i="4"/>
  <c r="U55" i="4" s="1"/>
  <c r="R29" i="4"/>
  <c r="R46" i="4"/>
  <c r="R49" i="4"/>
  <c r="R60" i="4"/>
  <c r="T77" i="4" l="1"/>
  <c r="R77" i="4"/>
  <c r="U50" i="4"/>
  <c r="U29" i="4"/>
  <c r="U49" i="4"/>
  <c r="U30" i="4"/>
  <c r="U53" i="4"/>
  <c r="U46" i="4"/>
  <c r="U18" i="4"/>
  <c r="U37" i="4"/>
  <c r="U54" i="4"/>
  <c r="U64" i="4"/>
  <c r="U17" i="4"/>
  <c r="U13" i="4"/>
  <c r="U11" i="4"/>
  <c r="U60" i="4"/>
  <c r="U65" i="4"/>
  <c r="U28" i="4"/>
  <c r="U22" i="4"/>
  <c r="U61" i="4"/>
  <c r="U21" i="4"/>
  <c r="U12" i="4"/>
  <c r="U20" i="4"/>
  <c r="U63" i="4"/>
  <c r="U33" i="4"/>
  <c r="U19" i="4"/>
  <c r="U62" i="4"/>
  <c r="U47" i="4"/>
  <c r="U34" i="4"/>
  <c r="U15" i="4"/>
  <c r="U43" i="4"/>
  <c r="U48" i="4"/>
  <c r="U32" i="4"/>
  <c r="U59" i="4"/>
  <c r="U16" i="4"/>
  <c r="G10" i="2"/>
  <c r="G13" i="2"/>
  <c r="G5" i="2"/>
  <c r="G7" i="2"/>
  <c r="G8" i="2"/>
  <c r="G11" i="2"/>
  <c r="G14" i="2"/>
  <c r="G20" i="2"/>
  <c r="G16" i="2"/>
  <c r="G12" i="2"/>
  <c r="G6" i="2"/>
  <c r="G17" i="2"/>
  <c r="G15" i="2"/>
  <c r="G21" i="2"/>
  <c r="G19" i="2"/>
  <c r="G18" i="2"/>
  <c r="G26" i="2"/>
  <c r="G24" i="2"/>
  <c r="G25" i="2"/>
  <c r="G30" i="2"/>
  <c r="G22" i="2"/>
  <c r="G29" i="2"/>
  <c r="G27" i="2"/>
  <c r="G28" i="2"/>
  <c r="G23" i="2"/>
  <c r="G31" i="2"/>
  <c r="G32" i="2"/>
  <c r="G33" i="2"/>
  <c r="G35" i="2"/>
  <c r="G34" i="2"/>
  <c r="G9" i="2"/>
  <c r="F10" i="2"/>
  <c r="F13" i="2"/>
  <c r="F5" i="2"/>
  <c r="F7" i="2"/>
  <c r="F8" i="2"/>
  <c r="F11" i="2"/>
  <c r="F14" i="2"/>
  <c r="F20" i="2"/>
  <c r="F16" i="2"/>
  <c r="F12" i="2"/>
  <c r="F6" i="2"/>
  <c r="F17" i="2"/>
  <c r="F15" i="2"/>
  <c r="F21" i="2"/>
  <c r="F19" i="2"/>
  <c r="F18" i="2"/>
  <c r="F26" i="2"/>
  <c r="F24" i="2"/>
  <c r="F25" i="2"/>
  <c r="F30" i="2"/>
  <c r="F22" i="2"/>
  <c r="F29" i="2"/>
  <c r="F27" i="2"/>
  <c r="F28" i="2"/>
  <c r="F23" i="2"/>
  <c r="F31" i="2"/>
  <c r="F32" i="2"/>
  <c r="F33" i="2"/>
  <c r="F35" i="2"/>
  <c r="F34" i="2"/>
  <c r="F36" i="2"/>
  <c r="F9" i="2"/>
  <c r="S77" i="4" l="1"/>
</calcChain>
</file>

<file path=xl/sharedStrings.xml><?xml version="1.0" encoding="utf-8"?>
<sst xmlns="http://schemas.openxmlformats.org/spreadsheetml/2006/main" count="865" uniqueCount="205">
  <si>
    <t>Jax Teller</t>
  </si>
  <si>
    <t>AlbertKB2</t>
  </si>
  <si>
    <t>pompey rule</t>
  </si>
  <si>
    <t>07Snelly24</t>
  </si>
  <si>
    <t>andy</t>
  </si>
  <si>
    <t>KeithovNeath</t>
  </si>
  <si>
    <t>Jama</t>
  </si>
  <si>
    <t>ThereBryan</t>
  </si>
  <si>
    <t>fuffymcfufface</t>
  </si>
  <si>
    <t>sant</t>
  </si>
  <si>
    <t>white tiger</t>
  </si>
  <si>
    <t>The Governor</t>
  </si>
  <si>
    <t>ledboots</t>
  </si>
  <si>
    <t>sebbelchini</t>
  </si>
  <si>
    <t>stav</t>
  </si>
  <si>
    <t>krusher star</t>
  </si>
  <si>
    <t>ReaperzZ</t>
  </si>
  <si>
    <t>S e X</t>
  </si>
  <si>
    <t>Ben</t>
  </si>
  <si>
    <t>Alex</t>
  </si>
  <si>
    <t>Repaer</t>
  </si>
  <si>
    <t>Netherius</t>
  </si>
  <si>
    <t>King Bart</t>
  </si>
  <si>
    <t>Reido2612</t>
  </si>
  <si>
    <t>KieronT 04</t>
  </si>
  <si>
    <t>Tilly titan</t>
  </si>
  <si>
    <t>Galdor</t>
  </si>
  <si>
    <t>Me Strongo</t>
  </si>
  <si>
    <t>Cg_Boss</t>
  </si>
  <si>
    <t>Steve</t>
  </si>
  <si>
    <t>Joe B</t>
  </si>
  <si>
    <t>GOD OF WAR</t>
  </si>
  <si>
    <t>Biscuit</t>
  </si>
  <si>
    <t>Roberio</t>
  </si>
  <si>
    <t>Member</t>
  </si>
  <si>
    <t>Wars Participated in</t>
  </si>
  <si>
    <t>Wins</t>
  </si>
  <si>
    <t>Losses/Draws</t>
  </si>
  <si>
    <t>Win Percentage</t>
  </si>
  <si>
    <t>Sahan</t>
  </si>
  <si>
    <t>Netherius83</t>
  </si>
  <si>
    <t>Therebryan</t>
  </si>
  <si>
    <t>Stav</t>
  </si>
  <si>
    <t>Arfiyanto</t>
  </si>
  <si>
    <t>AlbertKB24</t>
  </si>
  <si>
    <t>Reaper</t>
  </si>
  <si>
    <t>Pompey rule</t>
  </si>
  <si>
    <t>Malditx.d3lt4</t>
  </si>
  <si>
    <t>NC</t>
  </si>
  <si>
    <t>Sebbelchini</t>
  </si>
  <si>
    <t>Krusher star</t>
  </si>
  <si>
    <t>King Keks</t>
  </si>
  <si>
    <t>JACKABOY</t>
  </si>
  <si>
    <t>Ledboots</t>
  </si>
  <si>
    <t>Three Brothers</t>
  </si>
  <si>
    <t>Andy</t>
  </si>
  <si>
    <t>White Tiger</t>
  </si>
  <si>
    <t>Fuffymcfufface</t>
  </si>
  <si>
    <t>Essecarasoueu</t>
  </si>
  <si>
    <t>Sant</t>
  </si>
  <si>
    <t>GrayForTheGang</t>
  </si>
  <si>
    <t>Total Wins</t>
  </si>
  <si>
    <t>War Participated in</t>
  </si>
  <si>
    <t>Losses</t>
  </si>
  <si>
    <t>Win Rate</t>
  </si>
  <si>
    <t>x</t>
  </si>
  <si>
    <t>Qdog-95</t>
  </si>
  <si>
    <t>Mr Mo</t>
  </si>
  <si>
    <t>Hasoon-8</t>
  </si>
  <si>
    <t>Kiz 2</t>
  </si>
  <si>
    <t>Edwardo</t>
  </si>
  <si>
    <t>Valhalla</t>
  </si>
  <si>
    <t>Sir0midminimax</t>
  </si>
  <si>
    <t>_alivillapa</t>
  </si>
  <si>
    <t>X</t>
  </si>
  <si>
    <t>Jhernan_63</t>
  </si>
  <si>
    <t>Original Gang</t>
  </si>
  <si>
    <t>Revenant Beast</t>
  </si>
  <si>
    <t>El Narco</t>
  </si>
  <si>
    <t>Kambridge</t>
  </si>
  <si>
    <t>Pineklion</t>
  </si>
  <si>
    <t>dddeeebbb</t>
  </si>
  <si>
    <t>Knightmare</t>
  </si>
  <si>
    <t>xdeathranger-YT</t>
  </si>
  <si>
    <t>dgamer</t>
  </si>
  <si>
    <t>RayT130</t>
  </si>
  <si>
    <t>FLAMEPHOENIX</t>
  </si>
  <si>
    <t>Torrents HD</t>
  </si>
  <si>
    <t>JessuussBpm</t>
  </si>
  <si>
    <t>Gemscot</t>
  </si>
  <si>
    <t>Micha</t>
  </si>
  <si>
    <t>Player</t>
  </si>
  <si>
    <t>Nbtitan16</t>
  </si>
  <si>
    <t xml:space="preserve">Joshy P </t>
  </si>
  <si>
    <t>ItzJayme:)</t>
  </si>
  <si>
    <t>itzCxzz</t>
  </si>
  <si>
    <t>RawrXD</t>
  </si>
  <si>
    <t>Veiga</t>
  </si>
  <si>
    <t>Urtisti</t>
  </si>
  <si>
    <t>Mago de hielo</t>
  </si>
  <si>
    <t>aM!n</t>
  </si>
  <si>
    <t>Clan Percentage</t>
  </si>
  <si>
    <t>N/A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</si>
  <si>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</si>
  <si>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</si>
  <si>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</si>
  <si>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</si>
  <si>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</si>
  <si>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</si>
  <si>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</si>
  <si>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</si>
  <si>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</si>
  <si>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</si>
  <si>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</si>
  <si>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</si>
  <si>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</si>
  <si>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</si>
  <si>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</si>
  <si>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</si>
  <si>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</si>
  <si>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</si>
  <si>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</si>
  <si>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</si>
  <si>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</si>
  <si>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</si>
  <si>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</si>
  <si>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</si>
  <si>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</si>
  <si>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</si>
  <si>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</si>
  <si>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</si>
  <si>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</si>
  <si>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</si>
  <si>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</si>
  <si>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</si>
  <si>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SOA All time War Stats Leader Board</t>
  </si>
  <si>
    <t>01/01/2019</t>
  </si>
  <si>
    <t>03/01/2019</t>
  </si>
  <si>
    <t>05/01/2019</t>
  </si>
  <si>
    <t>07/01/2019</t>
  </si>
  <si>
    <t>09/01/2019</t>
  </si>
  <si>
    <t>11/01/2019</t>
  </si>
  <si>
    <t>13/01/2019</t>
  </si>
  <si>
    <t>15/01/2019</t>
  </si>
  <si>
    <t>17/01/2019</t>
  </si>
  <si>
    <t>19/01/2019</t>
  </si>
  <si>
    <t>21/01/2019</t>
  </si>
  <si>
    <t>23/01/2019</t>
  </si>
  <si>
    <t>25/01/2019</t>
  </si>
  <si>
    <t>27/01/2019</t>
  </si>
  <si>
    <t>29/01/2019</t>
  </si>
  <si>
    <t>31/01/2019</t>
  </si>
  <si>
    <t>jinjingogo</t>
  </si>
  <si>
    <t>CKY - Luke</t>
  </si>
  <si>
    <t>Get Good</t>
  </si>
  <si>
    <t>Toshboy</t>
  </si>
  <si>
    <t>adam184</t>
  </si>
  <si>
    <t>#WENGEROUT</t>
  </si>
  <si>
    <t>donnelly</t>
  </si>
  <si>
    <t>Danotroplis</t>
  </si>
  <si>
    <t>Ish</t>
  </si>
  <si>
    <t>CKY - Viggers</t>
  </si>
  <si>
    <t>AlexK</t>
  </si>
  <si>
    <t>Maxx</t>
  </si>
  <si>
    <t>Nova I Manolo</t>
  </si>
  <si>
    <t>CKY - King Jay</t>
  </si>
  <si>
    <t>CKY - Jellyms</t>
  </si>
  <si>
    <t>Slim5hady</t>
  </si>
  <si>
    <t>jamie</t>
  </si>
  <si>
    <t>snoopy</t>
  </si>
  <si>
    <t>Je7a</t>
  </si>
  <si>
    <t>Aimey</t>
  </si>
  <si>
    <t>CKY - Pro</t>
  </si>
  <si>
    <t>Lawrjohn15</t>
  </si>
  <si>
    <t>TheresBryan</t>
  </si>
  <si>
    <t>CKY - CelsoV25</t>
  </si>
  <si>
    <t>vaxpire</t>
  </si>
  <si>
    <t>The Hatter</t>
  </si>
  <si>
    <t>Jjlglesias</t>
  </si>
  <si>
    <t>Its Me</t>
  </si>
  <si>
    <t>CKY - Sam</t>
  </si>
  <si>
    <t>Lemondowski</t>
  </si>
  <si>
    <t>Specnaz</t>
  </si>
  <si>
    <t>Chadalam</t>
  </si>
  <si>
    <t>CKY - Mcjammi</t>
  </si>
  <si>
    <t>Raysibei</t>
  </si>
  <si>
    <t>Cam</t>
  </si>
  <si>
    <t>CKY - Cloud</t>
  </si>
  <si>
    <t>Chief saqu</t>
  </si>
  <si>
    <t>CKY - Ew3n</t>
  </si>
  <si>
    <t>Makamar</t>
  </si>
  <si>
    <t>LUKElovesDIC</t>
  </si>
  <si>
    <t>CKY - Jhethers</t>
  </si>
  <si>
    <t>Marcpm02</t>
  </si>
  <si>
    <t>Liam</t>
  </si>
  <si>
    <t>Ul</t>
  </si>
  <si>
    <t>ibbzen</t>
  </si>
  <si>
    <t>EZEL</t>
  </si>
  <si>
    <t>CKY - Mailk</t>
  </si>
  <si>
    <t>Lucius Magnus</t>
  </si>
  <si>
    <t>Missed War Matches</t>
  </si>
  <si>
    <t>Missed Collection Days</t>
  </si>
  <si>
    <t>Inferno Dragon</t>
  </si>
  <si>
    <t>ZooVier</t>
  </si>
  <si>
    <t>CKY - TBoss546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</si>
</sst>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2" fillId="3" borderId="1" xfId="0" applyFont="1" applyFill="1" applyBorder="1"/>
    <xf numFmtId="0" fontId="0" fillId="0" borderId="0" xfId="0" applyNumberFormat="1"/>
    <xf numFmtId="0" fontId="1" fillId="3" borderId="13" xfId="0" applyFont="1" applyFill="1" applyBorder="1"/>
    <xf numFmtId="0" fontId="1" fillId="3" borderId="14" xfId="0" applyFont="1" applyFill="1" applyBorder="1"/>
    <xf numFmtId="0" fontId="0" fillId="0" borderId="0" xfId="0" applyAlignment="1">
      <alignment horizontal="center"/>
    </xf>
    <xf numFmtId="0" fontId="3" fillId="5" borderId="16" xfId="0" applyFont="1" applyFill="1" applyBorder="1"/>
    <xf numFmtId="0" fontId="0" fillId="5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5" borderId="1" xfId="0" applyFont="1" applyFill="1" applyBorder="1"/>
    <xf numFmtId="14" fontId="4" fillId="5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5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0" fontId="4" fillId="5" borderId="6" xfId="0" applyNumberFormat="1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16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21" xfId="0" applyFont="1" applyFill="1" applyBorder="1"/>
    <xf numFmtId="10" fontId="4" fillId="5" borderId="21" xfId="0" applyNumberFormat="1" applyFont="1" applyFill="1" applyBorder="1"/>
    <xf numFmtId="1" fontId="4" fillId="5" borderId="21" xfId="0" applyNumberFormat="1" applyFont="1" applyFill="1" applyBorder="1"/>
    <xf numFmtId="0" fontId="3" fillId="5" borderId="0" xfId="0" applyFont="1" applyFill="1" applyBorder="1"/>
    <xf numFmtId="10" fontId="3" fillId="5" borderId="16" xfId="0" applyNumberFormat="1" applyFont="1" applyFill="1" applyBorder="1"/>
    <xf numFmtId="0" fontId="3" fillId="5" borderId="16" xfId="0" applyNumberFormat="1" applyFont="1" applyFill="1" applyBorder="1"/>
    <xf numFmtId="10" fontId="3" fillId="5" borderId="22" xfId="0" applyNumberFormat="1" applyFont="1" applyFill="1" applyBorder="1"/>
    <xf numFmtId="0" fontId="5" fillId="5" borderId="0" xfId="0" applyFont="1" applyFill="1" applyBorder="1"/>
    <xf numFmtId="0" fontId="0" fillId="4" borderId="4" xfId="0" applyFill="1" applyBorder="1" applyAlignment="1">
      <alignment horizontal="center" vertical="center"/>
    </xf>
    <xf numFmtId="0" fontId="0" fillId="0" borderId="0" xfId="0" applyBorder="1"/>
    <xf numFmtId="0" fontId="1" fillId="3" borderId="25" xfId="0" applyFont="1" applyFill="1" applyBorder="1"/>
    <xf numFmtId="0" fontId="6" fillId="3" borderId="13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2" borderId="5" xfId="0" applyFont="1" applyFill="1" applyBorder="1"/>
    <xf numFmtId="0" fontId="9" fillId="2" borderId="4" xfId="0" applyFont="1" applyFill="1" applyBorder="1"/>
    <xf numFmtId="0" fontId="6" fillId="3" borderId="14" xfId="0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0" fontId="9" fillId="2" borderId="12" xfId="0" applyNumberFormat="1" applyFont="1" applyFill="1" applyBorder="1"/>
    <xf numFmtId="10" fontId="9" fillId="2" borderId="6" xfId="0" applyNumberFormat="1" applyFont="1" applyFill="1" applyBorder="1"/>
    <xf numFmtId="10" fontId="9" fillId="2" borderId="9" xfId="0" applyNumberFormat="1" applyFont="1" applyFill="1" applyBorder="1"/>
    <xf numFmtId="0" fontId="0" fillId="5" borderId="11" xfId="0" applyFill="1" applyBorder="1" applyAlignment="1">
      <alignment horizontal="center"/>
    </xf>
    <xf numFmtId="10" fontId="3" fillId="5" borderId="6" xfId="0" applyNumberFormat="1" applyFont="1" applyFill="1" applyBorder="1" applyAlignment="1">
      <alignment horizontal="center"/>
    </xf>
    <xf numFmtId="0" fontId="0" fillId="5" borderId="4" xfId="0" applyNumberFormat="1" applyFill="1" applyBorder="1" applyAlignment="1">
      <alignment horizontal="center"/>
    </xf>
    <xf numFmtId="10" fontId="5" fillId="5" borderId="27" xfId="0" applyNumberFormat="1" applyFont="1" applyFill="1" applyBorder="1" applyAlignment="1">
      <alignment horizontal="center"/>
    </xf>
    <xf numFmtId="10" fontId="3" fillId="5" borderId="27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8" xfId="0" applyNumberFormat="1" applyFill="1" applyBorder="1" applyAlignment="1">
      <alignment horizontal="center"/>
    </xf>
    <xf numFmtId="0" fontId="0" fillId="5" borderId="17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/>
    </xf>
    <xf numFmtId="0" fontId="3" fillId="7" borderId="0" xfId="0" applyFont="1" applyFill="1" applyBorder="1"/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7" xfId="0" applyNumberFormat="1" applyFill="1" applyBorder="1" applyAlignment="1">
      <alignment horizontal="center"/>
    </xf>
    <xf numFmtId="10" fontId="3" fillId="7" borderId="27" xfId="0" applyNumberFormat="1" applyFont="1" applyFill="1" applyBorder="1" applyAlignment="1">
      <alignment horizontal="center"/>
    </xf>
    <xf numFmtId="10" fontId="5" fillId="5" borderId="6" xfId="0" applyNumberFormat="1" applyFon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5" borderId="2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14" fontId="0" fillId="5" borderId="29" xfId="0" applyNumberFormat="1" applyFont="1" applyFill="1" applyBorder="1" applyAlignment="1">
      <alignment horizontal="center" vertical="center" wrapText="1"/>
    </xf>
    <xf numFmtId="0" fontId="0" fillId="5" borderId="29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10" fillId="5" borderId="0" xfId="0" applyFont="1" applyFill="1" applyBorder="1"/>
    <xf numFmtId="10" fontId="10" fillId="5" borderId="27" xfId="0" applyNumberFormat="1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164" fontId="8" fillId="6" borderId="3" xfId="0" applyNumberFormat="1" applyFont="1" applyFill="1" applyBorder="1" applyAlignment="1">
      <alignment horizontal="center" wrapText="1"/>
    </xf>
    <xf numFmtId="164" fontId="7" fillId="3" borderId="21" xfId="0" applyNumberFormat="1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/>
    </xf>
    <xf numFmtId="164" fontId="7" fillId="3" borderId="24" xfId="0" applyNumberFormat="1" applyFont="1" applyFill="1" applyBorder="1" applyAlignment="1">
      <alignment horizontal="center"/>
    </xf>
    <xf numFmtId="10" fontId="3" fillId="5" borderId="26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345282</xdr:colOff>
      <xdr:row>23</xdr:row>
      <xdr:rowOff>0</xdr:rowOff>
    </xdr:from>
    <xdr:to>
      <xdr:col>7</xdr:col>
      <xdr:colOff>392906</xdr:colOff>
      <xdr:row>23</xdr:row>
      <xdr:rowOff>11906</xdr:rowOff>
    </xdr:to>
    <xdr:cxnSp macro="">
      <xdr:nvCxnSpPr>
        <xdr:cNvPr id="2" name="Straight Connector 1"/>
        <xdr:cNvCxnSpPr/>
      </xdr:nvCxnSpPr>
      <xdr:spPr>
        <a:xfrm>
          <a:off x="345282" y="6667500"/>
          <a:ext cx="7322343" cy="11906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4</xdr:rowOff>
    </xdr:from>
    <xdr:to>
      <xdr:col>24</xdr:col>
      <xdr:colOff>214312</xdr:colOff>
      <xdr:row>42</xdr:row>
      <xdr:rowOff>4</xdr:rowOff>
    </xdr:to>
    <xdr:cxnSp macro="">
      <xdr:nvCxnSpPr>
        <xdr:cNvPr id="3" name="Straight Connector 2"/>
        <xdr:cNvCxnSpPr/>
      </xdr:nvCxnSpPr>
      <xdr:spPr>
        <a:xfrm flipV="1">
          <a:off x="0" y="8965410"/>
          <a:ext cx="22383750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B2:X54" totalsRowShown="0" headerRowDxfId="25" headerRowBorderDxfId="24" tableBorderDxfId="23">
  <autoFilter ref="B2:X54"/>
  <sortState ref="B3:X54">
    <sortCondition descending="1" ref="X3:X54"/>
    <sortCondition descending="1" ref="S3:S54"/>
    <sortCondition descending="1" ref="U3:U54"/>
    <sortCondition ref="T3:T54"/>
    <sortCondition ref="W3:W54"/>
    <sortCondition ref="V3:V54"/>
  </sortState>
  <tableColumns count="23">
    <tableColumn id="1" name="Player" dataDxfId="22"/>
    <tableColumn id="2" name="01/01/2019" dataDxfId="21"/>
    <tableColumn id="3" name="03/01/2019" dataDxfId="20"/>
    <tableColumn id="4" name="05/01/2019" dataDxfId="19"/>
    <tableColumn id="5" name="07/01/2019" dataDxfId="18"/>
    <tableColumn id="6" name="09/01/2019" dataDxfId="17"/>
    <tableColumn id="7" name="11/01/2019" dataDxfId="16"/>
    <tableColumn id="8" name="13/01/2019" dataDxfId="15"/>
    <tableColumn id="9" name="15/01/2019" dataDxfId="14"/>
    <tableColumn id="10" name="17/01/2019" dataDxfId="13"/>
    <tableColumn id="11" name="19/01/2019" dataDxfId="12"/>
    <tableColumn id="12" name="21/01/2019" dataDxfId="11"/>
    <tableColumn id="13" name="23/01/2019" dataDxfId="10"/>
    <tableColumn id="14" name="25/01/2019" dataDxfId="9"/>
    <tableColumn id="15" name="27/01/2019" dataDxfId="8"/>
    <tableColumn id="16" name="29/01/2019" dataDxfId="7"/>
    <tableColumn id="21" name="31/01/2019" dataDxfId="6"/>
    <tableColumn id="17" name="Total Wins" dataDxfId="5">
      <calculatedColumnFormula>SUM(Table1[[#This Row],[01/01/2019]:[31/01/2019]])</calculatedColumnFormula>
    </tableColumn>
    <tableColumn id="18" name="Losses" dataDxfId="4">
      <calculatedColumnFormula>(U3-S3)</calculatedColumnFormula>
    </tableColumn>
    <tableColumn id="19" name="War Participated in" dataDxfId="3">
      <calculatedColumnFormula>COUNT(C3:Q3)</calculatedColumnFormula>
    </tableColumn>
    <tableColumn id="23" name="Missed Collection Days" dataDxfId="2"/>
    <tableColumn id="22" name="Missed War Matches" dataDxfId="1"/>
    <tableColumn id="20" name="Win Rate" dataDxfId="0">
      <calculatedColumnFormula>IFERROR(S3/U3,0)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37"/>
  <sheetViews>
    <sheetView showGridLines="0" zoomScale="80" zoomScaleNormal="80" workbookViewId="0">
      <selection activeCell="K28" sqref="K28"/>
    </sheetView>
  </sheetViews>
  <sheetFormatPr defaultRowHeight="15" x14ac:dyDescent="0.25"/>
  <cols>
    <col min="3" max="3" width="23" bestFit="1" customWidth="1"/>
    <col min="4" max="4" width="21.42578125" customWidth="1"/>
    <col min="5" max="5" width="9.140625" bestFit="1" customWidth="1"/>
    <col min="6" max="6" width="17.85546875" bestFit="1" customWidth="1"/>
    <col min="7" max="7" width="19.42578125" bestFit="1" customWidth="1"/>
  </cols>
  <sheetData>
    <row r="1" spans="2:8" ht="55.5" customHeight="1" thickBot="1" x14ac:dyDescent="0.3"/>
    <row r="2" spans="2:8" ht="33.75" customHeight="1" thickBot="1" x14ac:dyDescent="0.55000000000000004">
      <c r="C2" s="95" t="s">
        <v>135</v>
      </c>
      <c r="D2" s="96"/>
      <c r="E2" s="96"/>
      <c r="F2" s="96"/>
      <c r="G2" s="97"/>
    </row>
    <row r="3" spans="2:8" ht="24" thickBot="1" x14ac:dyDescent="0.4">
      <c r="C3" s="98">
        <v>43431</v>
      </c>
      <c r="D3" s="99"/>
      <c r="E3" s="99"/>
      <c r="F3" s="99"/>
      <c r="G3" s="100"/>
    </row>
    <row r="4" spans="2:8" ht="19.5" thickBot="1" x14ac:dyDescent="0.35">
      <c r="C4" s="3" t="s">
        <v>34</v>
      </c>
      <c r="D4" s="1" t="s">
        <v>35</v>
      </c>
      <c r="E4" s="1" t="s">
        <v>36</v>
      </c>
      <c r="F4" s="1" t="s">
        <v>37</v>
      </c>
      <c r="G4" s="2" t="s">
        <v>38</v>
      </c>
    </row>
    <row r="5" spans="2:8" ht="21" x14ac:dyDescent="0.35">
      <c r="B5" s="50" t="s">
        <v>103</v>
      </c>
      <c r="C5" s="51" t="s">
        <v>7</v>
      </c>
      <c r="D5" s="52">
        <v>96</v>
      </c>
      <c r="E5" s="53">
        <v>72</v>
      </c>
      <c r="F5" s="53">
        <f t="shared" ref="F5:F36" si="0">D5-E5</f>
        <v>24</v>
      </c>
      <c r="G5" s="59">
        <f t="shared" ref="G5:G36" si="1">E5/D5</f>
        <v>0.75</v>
      </c>
    </row>
    <row r="6" spans="2:8" ht="21" x14ac:dyDescent="0.35">
      <c r="B6" s="5" t="s">
        <v>104</v>
      </c>
      <c r="C6" s="51" t="s">
        <v>11</v>
      </c>
      <c r="D6" s="54">
        <v>100</v>
      </c>
      <c r="E6" s="55">
        <v>73</v>
      </c>
      <c r="F6" s="55">
        <f t="shared" si="0"/>
        <v>27</v>
      </c>
      <c r="G6" s="60">
        <f t="shared" si="1"/>
        <v>0.73</v>
      </c>
    </row>
    <row r="7" spans="2:8" ht="21" x14ac:dyDescent="0.35">
      <c r="B7" s="5" t="s">
        <v>105</v>
      </c>
      <c r="C7" s="51" t="s">
        <v>6</v>
      </c>
      <c r="D7" s="54">
        <v>99</v>
      </c>
      <c r="E7" s="55">
        <v>72</v>
      </c>
      <c r="F7" s="55">
        <f t="shared" si="0"/>
        <v>27</v>
      </c>
      <c r="G7" s="60">
        <f t="shared" si="1"/>
        <v>0.72727272727272729</v>
      </c>
    </row>
    <row r="8" spans="2:8" ht="21" x14ac:dyDescent="0.35">
      <c r="B8" s="5" t="s">
        <v>106</v>
      </c>
      <c r="C8" s="51" t="s">
        <v>23</v>
      </c>
      <c r="D8" s="54">
        <v>101</v>
      </c>
      <c r="E8" s="55">
        <v>72</v>
      </c>
      <c r="F8" s="55">
        <f t="shared" si="0"/>
        <v>29</v>
      </c>
      <c r="G8" s="60">
        <f t="shared" si="1"/>
        <v>0.71287128712871284</v>
      </c>
      <c r="H8" s="4"/>
    </row>
    <row r="9" spans="2:8" ht="21" x14ac:dyDescent="0.35">
      <c r="B9" s="5" t="s">
        <v>107</v>
      </c>
      <c r="C9" s="51" t="s">
        <v>1</v>
      </c>
      <c r="D9" s="54">
        <v>107</v>
      </c>
      <c r="E9" s="55">
        <v>75</v>
      </c>
      <c r="F9" s="55">
        <f t="shared" si="0"/>
        <v>32</v>
      </c>
      <c r="G9" s="60">
        <f t="shared" si="1"/>
        <v>0.7009345794392523</v>
      </c>
    </row>
    <row r="10" spans="2:8" ht="21" x14ac:dyDescent="0.35">
      <c r="B10" s="5" t="s">
        <v>108</v>
      </c>
      <c r="C10" s="51" t="s">
        <v>0</v>
      </c>
      <c r="D10" s="54">
        <v>107</v>
      </c>
      <c r="E10" s="55">
        <v>75</v>
      </c>
      <c r="F10" s="55">
        <f t="shared" si="0"/>
        <v>32</v>
      </c>
      <c r="G10" s="60">
        <f t="shared" si="1"/>
        <v>0.7009345794392523</v>
      </c>
    </row>
    <row r="11" spans="2:8" ht="21" x14ac:dyDescent="0.35">
      <c r="B11" s="5" t="s">
        <v>109</v>
      </c>
      <c r="C11" s="51" t="s">
        <v>13</v>
      </c>
      <c r="D11" s="54">
        <v>100</v>
      </c>
      <c r="E11" s="55">
        <v>69</v>
      </c>
      <c r="F11" s="55">
        <f t="shared" si="0"/>
        <v>31</v>
      </c>
      <c r="G11" s="60">
        <f t="shared" si="1"/>
        <v>0.69</v>
      </c>
    </row>
    <row r="12" spans="2:8" ht="21" x14ac:dyDescent="0.35">
      <c r="B12" s="5" t="s">
        <v>110</v>
      </c>
      <c r="C12" s="51" t="s">
        <v>9</v>
      </c>
      <c r="D12" s="54">
        <v>98</v>
      </c>
      <c r="E12" s="55">
        <v>67</v>
      </c>
      <c r="F12" s="55">
        <f t="shared" si="0"/>
        <v>31</v>
      </c>
      <c r="G12" s="60">
        <f t="shared" si="1"/>
        <v>0.68367346938775508</v>
      </c>
    </row>
    <row r="13" spans="2:8" ht="21" x14ac:dyDescent="0.35">
      <c r="B13" s="5" t="s">
        <v>111</v>
      </c>
      <c r="C13" s="51" t="s">
        <v>27</v>
      </c>
      <c r="D13" s="54">
        <v>106</v>
      </c>
      <c r="E13" s="55">
        <v>71</v>
      </c>
      <c r="F13" s="55">
        <f t="shared" si="0"/>
        <v>35</v>
      </c>
      <c r="G13" s="60">
        <f t="shared" si="1"/>
        <v>0.66981132075471694</v>
      </c>
    </row>
    <row r="14" spans="2:8" ht="21" x14ac:dyDescent="0.35">
      <c r="B14" s="5" t="s">
        <v>112</v>
      </c>
      <c r="C14" s="51" t="s">
        <v>22</v>
      </c>
      <c r="D14" s="54">
        <v>101</v>
      </c>
      <c r="E14" s="55">
        <v>66</v>
      </c>
      <c r="F14" s="55">
        <f t="shared" si="0"/>
        <v>35</v>
      </c>
      <c r="G14" s="60">
        <f t="shared" si="1"/>
        <v>0.65346534653465349</v>
      </c>
    </row>
    <row r="15" spans="2:8" ht="21" x14ac:dyDescent="0.35">
      <c r="B15" s="5" t="s">
        <v>113</v>
      </c>
      <c r="C15" s="51" t="s">
        <v>29</v>
      </c>
      <c r="D15" s="54">
        <v>91</v>
      </c>
      <c r="E15" s="55">
        <v>59</v>
      </c>
      <c r="F15" s="55">
        <f t="shared" si="0"/>
        <v>32</v>
      </c>
      <c r="G15" s="60">
        <f t="shared" si="1"/>
        <v>0.64835164835164838</v>
      </c>
    </row>
    <row r="16" spans="2:8" ht="21" x14ac:dyDescent="0.35">
      <c r="B16" s="5" t="s">
        <v>114</v>
      </c>
      <c r="C16" s="51" t="s">
        <v>4</v>
      </c>
      <c r="D16" s="54">
        <v>105</v>
      </c>
      <c r="E16" s="55">
        <v>66</v>
      </c>
      <c r="F16" s="55">
        <f t="shared" si="0"/>
        <v>39</v>
      </c>
      <c r="G16" s="60">
        <f t="shared" si="1"/>
        <v>0.62857142857142856</v>
      </c>
    </row>
    <row r="17" spans="2:7" ht="21" x14ac:dyDescent="0.35">
      <c r="B17" s="5" t="s">
        <v>115</v>
      </c>
      <c r="C17" s="51" t="s">
        <v>24</v>
      </c>
      <c r="D17" s="54">
        <v>104</v>
      </c>
      <c r="E17" s="55">
        <v>64</v>
      </c>
      <c r="F17" s="55">
        <f t="shared" si="0"/>
        <v>40</v>
      </c>
      <c r="G17" s="60">
        <f t="shared" si="1"/>
        <v>0.61538461538461542</v>
      </c>
    </row>
    <row r="18" spans="2:7" ht="21" x14ac:dyDescent="0.35">
      <c r="B18" s="5" t="s">
        <v>116</v>
      </c>
      <c r="C18" s="51" t="s">
        <v>5</v>
      </c>
      <c r="D18" s="54">
        <v>86</v>
      </c>
      <c r="E18" s="55">
        <v>52</v>
      </c>
      <c r="F18" s="55">
        <f t="shared" si="0"/>
        <v>34</v>
      </c>
      <c r="G18" s="60">
        <f t="shared" si="1"/>
        <v>0.60465116279069764</v>
      </c>
    </row>
    <row r="19" spans="2:7" ht="21" x14ac:dyDescent="0.35">
      <c r="B19" s="5" t="s">
        <v>117</v>
      </c>
      <c r="C19" s="51" t="s">
        <v>18</v>
      </c>
      <c r="D19" s="54">
        <v>103</v>
      </c>
      <c r="E19" s="55">
        <v>62</v>
      </c>
      <c r="F19" s="55">
        <f t="shared" si="0"/>
        <v>41</v>
      </c>
      <c r="G19" s="60">
        <f t="shared" si="1"/>
        <v>0.60194174757281549</v>
      </c>
    </row>
    <row r="20" spans="2:7" ht="21" x14ac:dyDescent="0.35">
      <c r="B20" s="5" t="s">
        <v>118</v>
      </c>
      <c r="C20" s="51" t="s">
        <v>14</v>
      </c>
      <c r="D20" s="54">
        <v>100</v>
      </c>
      <c r="E20" s="55">
        <v>59</v>
      </c>
      <c r="F20" s="55">
        <f t="shared" si="0"/>
        <v>41</v>
      </c>
      <c r="G20" s="60">
        <f t="shared" si="1"/>
        <v>0.59</v>
      </c>
    </row>
    <row r="21" spans="2:7" ht="21" x14ac:dyDescent="0.35">
      <c r="B21" s="5" t="s">
        <v>119</v>
      </c>
      <c r="C21" s="51" t="s">
        <v>2</v>
      </c>
      <c r="D21" s="54">
        <v>103</v>
      </c>
      <c r="E21" s="55">
        <v>58</v>
      </c>
      <c r="F21" s="55">
        <f t="shared" si="0"/>
        <v>45</v>
      </c>
      <c r="G21" s="60">
        <f t="shared" si="1"/>
        <v>0.56310679611650483</v>
      </c>
    </row>
    <row r="22" spans="2:7" ht="21" x14ac:dyDescent="0.35">
      <c r="B22" s="5" t="s">
        <v>120</v>
      </c>
      <c r="C22" s="51" t="s">
        <v>3</v>
      </c>
      <c r="D22" s="54">
        <v>103</v>
      </c>
      <c r="E22" s="55">
        <v>54</v>
      </c>
      <c r="F22" s="55">
        <f t="shared" si="0"/>
        <v>49</v>
      </c>
      <c r="G22" s="60">
        <f t="shared" si="1"/>
        <v>0.52427184466019416</v>
      </c>
    </row>
    <row r="23" spans="2:7" ht="21" x14ac:dyDescent="0.35">
      <c r="B23" s="5" t="s">
        <v>121</v>
      </c>
      <c r="C23" s="51" t="s">
        <v>17</v>
      </c>
      <c r="D23" s="54">
        <v>90</v>
      </c>
      <c r="E23" s="55">
        <v>46</v>
      </c>
      <c r="F23" s="55">
        <f t="shared" si="0"/>
        <v>44</v>
      </c>
      <c r="G23" s="60">
        <f t="shared" si="1"/>
        <v>0.51111111111111107</v>
      </c>
    </row>
    <row r="24" spans="2:7" ht="21" x14ac:dyDescent="0.35">
      <c r="B24" s="5" t="s">
        <v>122</v>
      </c>
      <c r="C24" s="51" t="s">
        <v>15</v>
      </c>
      <c r="D24" s="54">
        <v>78</v>
      </c>
      <c r="E24" s="55">
        <v>38</v>
      </c>
      <c r="F24" s="55">
        <f t="shared" si="0"/>
        <v>40</v>
      </c>
      <c r="G24" s="60">
        <f t="shared" si="1"/>
        <v>0.48717948717948717</v>
      </c>
    </row>
    <row r="25" spans="2:7" ht="21" x14ac:dyDescent="0.35">
      <c r="B25" s="5" t="s">
        <v>123</v>
      </c>
      <c r="C25" s="51" t="s">
        <v>25</v>
      </c>
      <c r="D25" s="54">
        <v>96</v>
      </c>
      <c r="E25" s="55">
        <v>46</v>
      </c>
      <c r="F25" s="55">
        <f t="shared" si="0"/>
        <v>50</v>
      </c>
      <c r="G25" s="60">
        <f t="shared" si="1"/>
        <v>0.47916666666666669</v>
      </c>
    </row>
    <row r="26" spans="2:7" ht="21" x14ac:dyDescent="0.35">
      <c r="B26" s="5" t="s">
        <v>124</v>
      </c>
      <c r="C26" s="51" t="s">
        <v>26</v>
      </c>
      <c r="D26" s="54">
        <v>103</v>
      </c>
      <c r="E26" s="55">
        <v>48</v>
      </c>
      <c r="F26" s="55">
        <f t="shared" si="0"/>
        <v>55</v>
      </c>
      <c r="G26" s="60">
        <f t="shared" si="1"/>
        <v>0.46601941747572817</v>
      </c>
    </row>
    <row r="27" spans="2:7" ht="21" x14ac:dyDescent="0.35">
      <c r="B27" s="5" t="s">
        <v>125</v>
      </c>
      <c r="C27" s="51" t="s">
        <v>30</v>
      </c>
      <c r="D27" s="54">
        <v>96</v>
      </c>
      <c r="E27" s="55">
        <v>44</v>
      </c>
      <c r="F27" s="55">
        <f t="shared" si="0"/>
        <v>52</v>
      </c>
      <c r="G27" s="60">
        <f t="shared" si="1"/>
        <v>0.45833333333333331</v>
      </c>
    </row>
    <row r="28" spans="2:7" ht="21" x14ac:dyDescent="0.35">
      <c r="B28" s="5" t="s">
        <v>126</v>
      </c>
      <c r="C28" s="51" t="s">
        <v>10</v>
      </c>
      <c r="D28" s="54">
        <v>100</v>
      </c>
      <c r="E28" s="55">
        <v>45</v>
      </c>
      <c r="F28" s="55">
        <f t="shared" si="0"/>
        <v>55</v>
      </c>
      <c r="G28" s="60">
        <f t="shared" si="1"/>
        <v>0.45</v>
      </c>
    </row>
    <row r="29" spans="2:7" ht="21" x14ac:dyDescent="0.35">
      <c r="B29" s="5" t="s">
        <v>127</v>
      </c>
      <c r="C29" s="51" t="s">
        <v>8</v>
      </c>
      <c r="D29" s="54">
        <v>99</v>
      </c>
      <c r="E29" s="55">
        <v>43</v>
      </c>
      <c r="F29" s="55">
        <f t="shared" si="0"/>
        <v>56</v>
      </c>
      <c r="G29" s="60">
        <f t="shared" si="1"/>
        <v>0.43434343434343436</v>
      </c>
    </row>
    <row r="30" spans="2:7" ht="21" x14ac:dyDescent="0.35">
      <c r="B30" s="5" t="s">
        <v>128</v>
      </c>
      <c r="C30" s="51" t="s">
        <v>20</v>
      </c>
      <c r="D30" s="54">
        <v>86</v>
      </c>
      <c r="E30" s="55">
        <v>36</v>
      </c>
      <c r="F30" s="55">
        <f t="shared" si="0"/>
        <v>50</v>
      </c>
      <c r="G30" s="60">
        <f t="shared" si="1"/>
        <v>0.41860465116279072</v>
      </c>
    </row>
    <row r="31" spans="2:7" ht="21" x14ac:dyDescent="0.35">
      <c r="B31" s="5" t="s">
        <v>129</v>
      </c>
      <c r="C31" s="51" t="s">
        <v>12</v>
      </c>
      <c r="D31" s="54">
        <v>103</v>
      </c>
      <c r="E31" s="55">
        <v>43</v>
      </c>
      <c r="F31" s="55">
        <f t="shared" si="0"/>
        <v>60</v>
      </c>
      <c r="G31" s="60">
        <f t="shared" si="1"/>
        <v>0.41747572815533979</v>
      </c>
    </row>
    <row r="32" spans="2:7" ht="21" x14ac:dyDescent="0.35">
      <c r="B32" s="5" t="s">
        <v>130</v>
      </c>
      <c r="C32" s="51" t="s">
        <v>19</v>
      </c>
      <c r="D32" s="54">
        <v>96</v>
      </c>
      <c r="E32" s="55">
        <v>37</v>
      </c>
      <c r="F32" s="55">
        <f t="shared" si="0"/>
        <v>59</v>
      </c>
      <c r="G32" s="60">
        <f t="shared" si="1"/>
        <v>0.38541666666666669</v>
      </c>
    </row>
    <row r="33" spans="2:7" ht="21" x14ac:dyDescent="0.35">
      <c r="B33" s="5" t="s">
        <v>131</v>
      </c>
      <c r="C33" s="51" t="s">
        <v>21</v>
      </c>
      <c r="D33" s="54">
        <v>97</v>
      </c>
      <c r="E33" s="55">
        <v>32</v>
      </c>
      <c r="F33" s="55">
        <f t="shared" si="0"/>
        <v>65</v>
      </c>
      <c r="G33" s="60">
        <f t="shared" si="1"/>
        <v>0.32989690721649484</v>
      </c>
    </row>
    <row r="34" spans="2:7" ht="21" x14ac:dyDescent="0.35">
      <c r="B34" s="5" t="s">
        <v>132</v>
      </c>
      <c r="C34" s="51" t="s">
        <v>32</v>
      </c>
      <c r="D34" s="54">
        <v>93</v>
      </c>
      <c r="E34" s="55">
        <v>19</v>
      </c>
      <c r="F34" s="55">
        <f t="shared" si="0"/>
        <v>74</v>
      </c>
      <c r="G34" s="60">
        <f t="shared" si="1"/>
        <v>0.20430107526881722</v>
      </c>
    </row>
    <row r="35" spans="2:7" ht="21" x14ac:dyDescent="0.35">
      <c r="B35" s="5" t="s">
        <v>133</v>
      </c>
      <c r="C35" s="51" t="s">
        <v>16</v>
      </c>
      <c r="D35" s="54">
        <v>69</v>
      </c>
      <c r="E35" s="55">
        <v>14</v>
      </c>
      <c r="F35" s="55">
        <f t="shared" si="0"/>
        <v>55</v>
      </c>
      <c r="G35" s="60">
        <f t="shared" si="1"/>
        <v>0.20289855072463769</v>
      </c>
    </row>
    <row r="36" spans="2:7" ht="21.75" thickBot="1" x14ac:dyDescent="0.4">
      <c r="B36" s="6" t="s">
        <v>134</v>
      </c>
      <c r="C36" s="56" t="s">
        <v>33</v>
      </c>
      <c r="D36" s="57">
        <v>66</v>
      </c>
      <c r="E36" s="58">
        <v>9</v>
      </c>
      <c r="F36" s="58">
        <f t="shared" si="0"/>
        <v>57</v>
      </c>
      <c r="G36" s="61">
        <f t="shared" si="1"/>
        <v>0.13636363636363635</v>
      </c>
    </row>
    <row r="37" spans="2:7" x14ac:dyDescent="0.25">
      <c r="C37" s="49"/>
      <c r="D37" s="49"/>
      <c r="E37" s="49"/>
      <c r="F37" s="49"/>
      <c r="G37" s="49"/>
    </row>
  </sheetData>
  <autoFilter ref="C4:G36">
    <sortState ref="C5:G36">
      <sortCondition descending="1" ref="G4:G36"/>
    </sortState>
  </autoFilter>
  <mergeCells count="2">
    <mergeCell ref="C2:G2"/>
    <mergeCell ref="C3:G3"/>
  </mergeCells>
  <conditionalFormatting sqref="G5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U78"/>
  <sheetViews>
    <sheetView showGridLines="0" zoomScale="90" zoomScaleNormal="90" workbookViewId="0">
      <selection activeCell="A15" sqref="A15:XFD15"/>
    </sheetView>
  </sheetViews>
  <sheetFormatPr defaultRowHeight="15.75" x14ac:dyDescent="0.25"/>
  <cols>
    <col min="1" max="1" width="9.140625" customWidth="1"/>
    <col min="2" max="2" width="16.5703125" bestFit="1" customWidth="1"/>
    <col min="3" max="15" width="11.5703125" customWidth="1"/>
    <col min="16" max="17" width="11.5703125" bestFit="1" customWidth="1"/>
    <col min="18" max="18" width="15.7109375" style="7" bestFit="1" customWidth="1"/>
    <col min="19" max="19" width="11.85546875" style="7" bestFit="1" customWidth="1"/>
    <col min="20" max="20" width="23.5703125" style="7" bestFit="1" customWidth="1"/>
    <col min="21" max="21" width="19.140625" style="13" customWidth="1"/>
  </cols>
  <sheetData>
    <row r="1" spans="2:21" ht="16.5" thickBot="1" x14ac:dyDescent="0.3"/>
    <row r="2" spans="2:21" thickBot="1" x14ac:dyDescent="0.3">
      <c r="B2" s="16" t="s">
        <v>91</v>
      </c>
      <c r="C2" s="17">
        <v>43375</v>
      </c>
      <c r="D2" s="17">
        <v>43377</v>
      </c>
      <c r="E2" s="17">
        <v>43379</v>
      </c>
      <c r="F2" s="17">
        <v>43381</v>
      </c>
      <c r="G2" s="17">
        <v>43383</v>
      </c>
      <c r="H2" s="17">
        <v>43385</v>
      </c>
      <c r="I2" s="17">
        <v>43387</v>
      </c>
      <c r="J2" s="17">
        <v>43389</v>
      </c>
      <c r="K2" s="17">
        <v>43391</v>
      </c>
      <c r="L2" s="17">
        <v>43393</v>
      </c>
      <c r="M2" s="17">
        <v>43395</v>
      </c>
      <c r="N2" s="17">
        <v>43397</v>
      </c>
      <c r="O2" s="17">
        <v>43399</v>
      </c>
      <c r="P2" s="17">
        <v>43401</v>
      </c>
      <c r="Q2" s="17">
        <v>43403</v>
      </c>
      <c r="R2" s="18" t="s">
        <v>61</v>
      </c>
      <c r="S2" s="18" t="s">
        <v>63</v>
      </c>
      <c r="T2" s="18" t="s">
        <v>62</v>
      </c>
      <c r="U2" s="19" t="s">
        <v>64</v>
      </c>
    </row>
    <row r="3" spans="2:21" ht="15" x14ac:dyDescent="0.25">
      <c r="B3" s="20" t="s">
        <v>23</v>
      </c>
      <c r="C3" s="21" t="s">
        <v>65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 t="s">
        <v>65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3">
        <v>1</v>
      </c>
      <c r="R3" s="24">
        <f t="shared" ref="R3:R22" si="0">SUM(C3:Q3)</f>
        <v>13</v>
      </c>
      <c r="S3" s="25">
        <f t="shared" ref="S3:S34" si="1">COUNTIF(C3:Q3,"0")</f>
        <v>0</v>
      </c>
      <c r="T3" s="25">
        <f t="shared" ref="T3:T22" si="2">COUNT(C3:Q3)</f>
        <v>13</v>
      </c>
      <c r="U3" s="26">
        <f t="shared" ref="U3:U34" si="3">R3/T3</f>
        <v>1</v>
      </c>
    </row>
    <row r="4" spans="2:21" ht="15" hidden="1" x14ac:dyDescent="0.25">
      <c r="B4" s="20" t="s">
        <v>94</v>
      </c>
      <c r="C4" s="27" t="s">
        <v>65</v>
      </c>
      <c r="D4" s="28" t="s">
        <v>65</v>
      </c>
      <c r="E4" s="28" t="s">
        <v>65</v>
      </c>
      <c r="F4" s="28" t="s">
        <v>65</v>
      </c>
      <c r="G4" s="28" t="s">
        <v>65</v>
      </c>
      <c r="H4" s="28" t="s">
        <v>65</v>
      </c>
      <c r="I4" s="28" t="s">
        <v>65</v>
      </c>
      <c r="J4" s="28" t="s">
        <v>65</v>
      </c>
      <c r="K4" s="28" t="s">
        <v>65</v>
      </c>
      <c r="L4" s="28" t="s">
        <v>65</v>
      </c>
      <c r="M4" s="28" t="s">
        <v>65</v>
      </c>
      <c r="N4" s="28" t="s">
        <v>65</v>
      </c>
      <c r="O4" s="28">
        <v>1</v>
      </c>
      <c r="P4" s="28">
        <v>1</v>
      </c>
      <c r="Q4" s="29">
        <v>1</v>
      </c>
      <c r="R4" s="24">
        <f t="shared" si="0"/>
        <v>3</v>
      </c>
      <c r="S4" s="25">
        <f t="shared" si="1"/>
        <v>0</v>
      </c>
      <c r="T4" s="25">
        <f t="shared" si="2"/>
        <v>3</v>
      </c>
      <c r="U4" s="26">
        <f t="shared" si="3"/>
        <v>1</v>
      </c>
    </row>
    <row r="5" spans="2:21" ht="15" hidden="1" x14ac:dyDescent="0.25">
      <c r="B5" s="20" t="s">
        <v>93</v>
      </c>
      <c r="C5" s="30" t="s">
        <v>65</v>
      </c>
      <c r="D5" s="31" t="s">
        <v>65</v>
      </c>
      <c r="E5" s="31" t="s">
        <v>65</v>
      </c>
      <c r="F5" s="31" t="s">
        <v>65</v>
      </c>
      <c r="G5" s="31" t="s">
        <v>65</v>
      </c>
      <c r="H5" s="31" t="s">
        <v>65</v>
      </c>
      <c r="I5" s="31" t="s">
        <v>65</v>
      </c>
      <c r="J5" s="31" t="s">
        <v>65</v>
      </c>
      <c r="K5" s="31" t="s">
        <v>65</v>
      </c>
      <c r="L5" s="31" t="s">
        <v>65</v>
      </c>
      <c r="M5" s="31" t="s">
        <v>65</v>
      </c>
      <c r="N5" s="31" t="s">
        <v>65</v>
      </c>
      <c r="O5" s="31">
        <v>1</v>
      </c>
      <c r="P5" s="31">
        <v>1</v>
      </c>
      <c r="Q5" s="32">
        <v>1</v>
      </c>
      <c r="R5" s="24">
        <f t="shared" si="0"/>
        <v>3</v>
      </c>
      <c r="S5" s="25">
        <f t="shared" si="1"/>
        <v>0</v>
      </c>
      <c r="T5" s="25">
        <f t="shared" si="2"/>
        <v>3</v>
      </c>
      <c r="U5" s="26">
        <f t="shared" si="3"/>
        <v>1</v>
      </c>
    </row>
    <row r="6" spans="2:21" ht="15" hidden="1" x14ac:dyDescent="0.25">
      <c r="B6" s="20" t="s">
        <v>77</v>
      </c>
      <c r="C6" s="30" t="s">
        <v>65</v>
      </c>
      <c r="D6" s="31" t="s">
        <v>65</v>
      </c>
      <c r="E6" s="31" t="s">
        <v>65</v>
      </c>
      <c r="F6" s="31" t="s">
        <v>65</v>
      </c>
      <c r="G6" s="31" t="s">
        <v>65</v>
      </c>
      <c r="H6" s="31" t="s">
        <v>65</v>
      </c>
      <c r="I6" s="31" t="s">
        <v>65</v>
      </c>
      <c r="J6" s="31" t="s">
        <v>65</v>
      </c>
      <c r="K6" s="31">
        <v>1</v>
      </c>
      <c r="L6" s="31">
        <v>1</v>
      </c>
      <c r="M6" s="31" t="s">
        <v>65</v>
      </c>
      <c r="N6" s="31" t="s">
        <v>65</v>
      </c>
      <c r="O6" s="31" t="s">
        <v>65</v>
      </c>
      <c r="P6" s="31" t="s">
        <v>65</v>
      </c>
      <c r="Q6" s="32" t="s">
        <v>65</v>
      </c>
      <c r="R6" s="24">
        <f t="shared" si="0"/>
        <v>2</v>
      </c>
      <c r="S6" s="25">
        <f t="shared" si="1"/>
        <v>0</v>
      </c>
      <c r="T6" s="25">
        <f t="shared" si="2"/>
        <v>2</v>
      </c>
      <c r="U6" s="26">
        <f t="shared" si="3"/>
        <v>1</v>
      </c>
    </row>
    <row r="7" spans="2:21" ht="15" hidden="1" x14ac:dyDescent="0.25">
      <c r="B7" s="20" t="s">
        <v>100</v>
      </c>
      <c r="C7" s="30" t="s">
        <v>65</v>
      </c>
      <c r="D7" s="31" t="s">
        <v>65</v>
      </c>
      <c r="E7" s="31" t="s">
        <v>65</v>
      </c>
      <c r="F7" s="31" t="s">
        <v>65</v>
      </c>
      <c r="G7" s="31" t="s">
        <v>65</v>
      </c>
      <c r="H7" s="31" t="s">
        <v>65</v>
      </c>
      <c r="I7" s="31" t="s">
        <v>65</v>
      </c>
      <c r="J7" s="31" t="s">
        <v>65</v>
      </c>
      <c r="K7" s="31" t="s">
        <v>65</v>
      </c>
      <c r="L7" s="31" t="s">
        <v>65</v>
      </c>
      <c r="M7" s="31" t="s">
        <v>65</v>
      </c>
      <c r="N7" s="31" t="s">
        <v>65</v>
      </c>
      <c r="O7" s="31" t="s">
        <v>65</v>
      </c>
      <c r="P7" s="31" t="s">
        <v>65</v>
      </c>
      <c r="Q7" s="32">
        <v>1</v>
      </c>
      <c r="R7" s="24">
        <f t="shared" si="0"/>
        <v>1</v>
      </c>
      <c r="S7" s="25">
        <f t="shared" si="1"/>
        <v>0</v>
      </c>
      <c r="T7" s="25">
        <f t="shared" si="2"/>
        <v>1</v>
      </c>
      <c r="U7" s="26">
        <f t="shared" si="3"/>
        <v>1</v>
      </c>
    </row>
    <row r="8" spans="2:21" ht="15" hidden="1" x14ac:dyDescent="0.25">
      <c r="B8" s="20" t="s">
        <v>99</v>
      </c>
      <c r="C8" s="30" t="s">
        <v>65</v>
      </c>
      <c r="D8" s="31" t="s">
        <v>65</v>
      </c>
      <c r="E8" s="31" t="s">
        <v>65</v>
      </c>
      <c r="F8" s="31" t="s">
        <v>65</v>
      </c>
      <c r="G8" s="31" t="s">
        <v>65</v>
      </c>
      <c r="H8" s="31" t="s">
        <v>65</v>
      </c>
      <c r="I8" s="31" t="s">
        <v>65</v>
      </c>
      <c r="J8" s="31" t="s">
        <v>65</v>
      </c>
      <c r="K8" s="31" t="s">
        <v>65</v>
      </c>
      <c r="L8" s="31" t="s">
        <v>65</v>
      </c>
      <c r="M8" s="31" t="s">
        <v>65</v>
      </c>
      <c r="N8" s="31" t="s">
        <v>65</v>
      </c>
      <c r="O8" s="31" t="s">
        <v>65</v>
      </c>
      <c r="P8" s="31" t="s">
        <v>65</v>
      </c>
      <c r="Q8" s="32">
        <v>1</v>
      </c>
      <c r="R8" s="24">
        <f t="shared" si="0"/>
        <v>1</v>
      </c>
      <c r="S8" s="25">
        <f t="shared" si="1"/>
        <v>0</v>
      </c>
      <c r="T8" s="25">
        <f t="shared" si="2"/>
        <v>1</v>
      </c>
      <c r="U8" s="26">
        <f t="shared" si="3"/>
        <v>1</v>
      </c>
    </row>
    <row r="9" spans="2:21" ht="15" hidden="1" x14ac:dyDescent="0.25">
      <c r="B9" s="20" t="s">
        <v>72</v>
      </c>
      <c r="C9" s="30" t="s">
        <v>65</v>
      </c>
      <c r="D9" s="31" t="s">
        <v>65</v>
      </c>
      <c r="E9" s="31" t="s">
        <v>65</v>
      </c>
      <c r="F9" s="31" t="s">
        <v>65</v>
      </c>
      <c r="G9" s="31">
        <v>1</v>
      </c>
      <c r="H9" s="31" t="s">
        <v>74</v>
      </c>
      <c r="I9" s="31" t="s">
        <v>65</v>
      </c>
      <c r="J9" s="31" t="s">
        <v>65</v>
      </c>
      <c r="K9" s="31" t="s">
        <v>65</v>
      </c>
      <c r="L9" s="31" t="s">
        <v>65</v>
      </c>
      <c r="M9" s="31" t="s">
        <v>65</v>
      </c>
      <c r="N9" s="31" t="s">
        <v>65</v>
      </c>
      <c r="O9" s="31" t="s">
        <v>65</v>
      </c>
      <c r="P9" s="31" t="s">
        <v>65</v>
      </c>
      <c r="Q9" s="32" t="s">
        <v>65</v>
      </c>
      <c r="R9" s="24">
        <f t="shared" si="0"/>
        <v>1</v>
      </c>
      <c r="S9" s="25">
        <f t="shared" si="1"/>
        <v>0</v>
      </c>
      <c r="T9" s="25">
        <f t="shared" si="2"/>
        <v>1</v>
      </c>
      <c r="U9" s="26">
        <f t="shared" si="3"/>
        <v>1</v>
      </c>
    </row>
    <row r="10" spans="2:21" ht="15" hidden="1" x14ac:dyDescent="0.25">
      <c r="B10" s="20" t="s">
        <v>81</v>
      </c>
      <c r="C10" s="30" t="s">
        <v>65</v>
      </c>
      <c r="D10" s="31" t="s">
        <v>65</v>
      </c>
      <c r="E10" s="31" t="s">
        <v>65</v>
      </c>
      <c r="F10" s="31" t="s">
        <v>65</v>
      </c>
      <c r="G10" s="31" t="s">
        <v>65</v>
      </c>
      <c r="H10" s="31" t="s">
        <v>65</v>
      </c>
      <c r="I10" s="31" t="s">
        <v>65</v>
      </c>
      <c r="J10" s="31" t="s">
        <v>65</v>
      </c>
      <c r="K10" s="31" t="s">
        <v>65</v>
      </c>
      <c r="L10" s="31">
        <v>1</v>
      </c>
      <c r="M10" s="33" t="s">
        <v>102</v>
      </c>
      <c r="N10" s="31" t="s">
        <v>65</v>
      </c>
      <c r="O10" s="31" t="s">
        <v>65</v>
      </c>
      <c r="P10" s="31" t="s">
        <v>65</v>
      </c>
      <c r="Q10" s="32" t="s">
        <v>65</v>
      </c>
      <c r="R10" s="24">
        <f t="shared" si="0"/>
        <v>1</v>
      </c>
      <c r="S10" s="25">
        <f t="shared" si="1"/>
        <v>0</v>
      </c>
      <c r="T10" s="25">
        <f t="shared" si="2"/>
        <v>1</v>
      </c>
      <c r="U10" s="26">
        <f t="shared" si="3"/>
        <v>1</v>
      </c>
    </row>
    <row r="11" spans="2:21" ht="15" hidden="1" x14ac:dyDescent="0.25">
      <c r="B11" s="20" t="s">
        <v>39</v>
      </c>
      <c r="C11" s="30">
        <v>1</v>
      </c>
      <c r="D11" s="31" t="s">
        <v>65</v>
      </c>
      <c r="E11" s="33" t="s">
        <v>102</v>
      </c>
      <c r="F11" s="31" t="s">
        <v>65</v>
      </c>
      <c r="G11" s="31" t="s">
        <v>65</v>
      </c>
      <c r="H11" s="31" t="s">
        <v>74</v>
      </c>
      <c r="I11" s="31" t="s">
        <v>65</v>
      </c>
      <c r="J11" s="31" t="s">
        <v>65</v>
      </c>
      <c r="K11" s="31" t="s">
        <v>65</v>
      </c>
      <c r="L11" s="31" t="s">
        <v>65</v>
      </c>
      <c r="M11" s="31" t="s">
        <v>65</v>
      </c>
      <c r="N11" s="31" t="s">
        <v>65</v>
      </c>
      <c r="O11" s="31" t="s">
        <v>65</v>
      </c>
      <c r="P11" s="31" t="s">
        <v>65</v>
      </c>
      <c r="Q11" s="32" t="s">
        <v>65</v>
      </c>
      <c r="R11" s="24">
        <f t="shared" si="0"/>
        <v>1</v>
      </c>
      <c r="S11" s="25">
        <f t="shared" si="1"/>
        <v>0</v>
      </c>
      <c r="T11" s="25">
        <f t="shared" si="2"/>
        <v>1</v>
      </c>
      <c r="U11" s="26">
        <f t="shared" si="3"/>
        <v>1</v>
      </c>
    </row>
    <row r="12" spans="2:21" ht="15" x14ac:dyDescent="0.25">
      <c r="B12" s="20" t="s">
        <v>11</v>
      </c>
      <c r="C12" s="30">
        <v>1</v>
      </c>
      <c r="D12" s="31">
        <v>1</v>
      </c>
      <c r="E12" s="31">
        <v>0</v>
      </c>
      <c r="F12" s="31">
        <v>1</v>
      </c>
      <c r="G12" s="31">
        <v>1</v>
      </c>
      <c r="H12" s="31">
        <v>1</v>
      </c>
      <c r="I12" s="31">
        <v>1</v>
      </c>
      <c r="J12" s="31">
        <v>1</v>
      </c>
      <c r="K12" s="31">
        <v>1</v>
      </c>
      <c r="L12" s="31">
        <v>1</v>
      </c>
      <c r="M12" s="31">
        <v>1</v>
      </c>
      <c r="N12" s="31">
        <v>1</v>
      </c>
      <c r="O12" s="31">
        <v>1</v>
      </c>
      <c r="P12" s="31">
        <v>1</v>
      </c>
      <c r="Q12" s="32">
        <v>1</v>
      </c>
      <c r="R12" s="24">
        <f t="shared" si="0"/>
        <v>14</v>
      </c>
      <c r="S12" s="25">
        <f t="shared" si="1"/>
        <v>1</v>
      </c>
      <c r="T12" s="25">
        <f t="shared" si="2"/>
        <v>15</v>
      </c>
      <c r="U12" s="26">
        <f t="shared" si="3"/>
        <v>0.93333333333333335</v>
      </c>
    </row>
    <row r="13" spans="2:21" ht="15" x14ac:dyDescent="0.25">
      <c r="B13" s="20" t="s">
        <v>17</v>
      </c>
      <c r="C13" s="30">
        <v>1</v>
      </c>
      <c r="D13" s="31">
        <v>1</v>
      </c>
      <c r="E13" s="31">
        <v>1</v>
      </c>
      <c r="F13" s="31">
        <v>1</v>
      </c>
      <c r="G13" s="31">
        <v>1</v>
      </c>
      <c r="H13" s="31">
        <v>0</v>
      </c>
      <c r="I13" s="31">
        <v>0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2">
        <v>1</v>
      </c>
      <c r="R13" s="24">
        <f t="shared" si="0"/>
        <v>13</v>
      </c>
      <c r="S13" s="25">
        <f t="shared" si="1"/>
        <v>2</v>
      </c>
      <c r="T13" s="25">
        <f t="shared" si="2"/>
        <v>15</v>
      </c>
      <c r="U13" s="26">
        <f t="shared" si="3"/>
        <v>0.8666666666666667</v>
      </c>
    </row>
    <row r="14" spans="2:21" ht="15" x14ac:dyDescent="0.25">
      <c r="B14" s="20" t="s">
        <v>66</v>
      </c>
      <c r="C14" s="30" t="s">
        <v>65</v>
      </c>
      <c r="D14" s="31">
        <v>1</v>
      </c>
      <c r="E14" s="31" t="s">
        <v>65</v>
      </c>
      <c r="F14" s="31">
        <v>1</v>
      </c>
      <c r="G14" s="31">
        <v>1</v>
      </c>
      <c r="H14" s="31">
        <v>1</v>
      </c>
      <c r="I14" s="31">
        <v>1</v>
      </c>
      <c r="J14" s="31">
        <v>1</v>
      </c>
      <c r="K14" s="31">
        <v>0</v>
      </c>
      <c r="L14" s="31" t="s">
        <v>65</v>
      </c>
      <c r="M14" s="31" t="s">
        <v>65</v>
      </c>
      <c r="N14" s="31" t="s">
        <v>65</v>
      </c>
      <c r="O14" s="31" t="s">
        <v>65</v>
      </c>
      <c r="P14" s="31" t="s">
        <v>65</v>
      </c>
      <c r="Q14" s="32" t="s">
        <v>65</v>
      </c>
      <c r="R14" s="24">
        <f t="shared" si="0"/>
        <v>6</v>
      </c>
      <c r="S14" s="25">
        <f t="shared" si="1"/>
        <v>1</v>
      </c>
      <c r="T14" s="25">
        <f t="shared" si="2"/>
        <v>7</v>
      </c>
      <c r="U14" s="26">
        <f t="shared" si="3"/>
        <v>0.8571428571428571</v>
      </c>
    </row>
    <row r="15" spans="2:21" ht="15" x14ac:dyDescent="0.25">
      <c r="B15" s="20" t="s">
        <v>28</v>
      </c>
      <c r="C15" s="30">
        <v>2</v>
      </c>
      <c r="D15" s="31">
        <v>1</v>
      </c>
      <c r="E15" s="31">
        <v>0</v>
      </c>
      <c r="F15" s="31">
        <v>1</v>
      </c>
      <c r="G15" s="31" t="s">
        <v>65</v>
      </c>
      <c r="H15" s="31" t="s">
        <v>74</v>
      </c>
      <c r="I15" s="31">
        <v>0</v>
      </c>
      <c r="J15" s="31">
        <v>1</v>
      </c>
      <c r="K15" s="31">
        <v>0</v>
      </c>
      <c r="L15" s="31">
        <v>1</v>
      </c>
      <c r="M15" s="31" t="s">
        <v>65</v>
      </c>
      <c r="N15" s="31">
        <v>1</v>
      </c>
      <c r="O15" s="31">
        <v>1</v>
      </c>
      <c r="P15" s="31" t="s">
        <v>65</v>
      </c>
      <c r="Q15" s="32">
        <v>1</v>
      </c>
      <c r="R15" s="24">
        <f t="shared" si="0"/>
        <v>9</v>
      </c>
      <c r="S15" s="25">
        <f t="shared" si="1"/>
        <v>3</v>
      </c>
      <c r="T15" s="25">
        <f t="shared" si="2"/>
        <v>11</v>
      </c>
      <c r="U15" s="26">
        <f t="shared" si="3"/>
        <v>0.81818181818181823</v>
      </c>
    </row>
    <row r="16" spans="2:21" ht="15" x14ac:dyDescent="0.25">
      <c r="B16" s="20" t="s">
        <v>18</v>
      </c>
      <c r="C16" s="30">
        <v>1</v>
      </c>
      <c r="D16" s="31">
        <v>1</v>
      </c>
      <c r="E16" s="31">
        <v>1</v>
      </c>
      <c r="F16" s="31">
        <v>1</v>
      </c>
      <c r="G16" s="31">
        <v>1</v>
      </c>
      <c r="H16" s="31">
        <v>1</v>
      </c>
      <c r="I16" s="31">
        <v>1</v>
      </c>
      <c r="J16" s="31">
        <v>0</v>
      </c>
      <c r="K16" s="31">
        <v>1</v>
      </c>
      <c r="L16" s="31">
        <v>0</v>
      </c>
      <c r="M16" s="31">
        <v>0</v>
      </c>
      <c r="N16" s="31">
        <v>0</v>
      </c>
      <c r="O16" s="31">
        <v>1</v>
      </c>
      <c r="P16" s="31">
        <v>1</v>
      </c>
      <c r="Q16" s="32">
        <v>1</v>
      </c>
      <c r="R16" s="24">
        <f t="shared" si="0"/>
        <v>11</v>
      </c>
      <c r="S16" s="25">
        <f t="shared" si="1"/>
        <v>4</v>
      </c>
      <c r="T16" s="25">
        <f t="shared" si="2"/>
        <v>15</v>
      </c>
      <c r="U16" s="26">
        <f t="shared" si="3"/>
        <v>0.73333333333333328</v>
      </c>
    </row>
    <row r="17" spans="2:21" ht="15" x14ac:dyDescent="0.25">
      <c r="B17" s="20" t="s">
        <v>22</v>
      </c>
      <c r="C17" s="30">
        <v>1</v>
      </c>
      <c r="D17" s="31">
        <v>1</v>
      </c>
      <c r="E17" s="31">
        <v>1</v>
      </c>
      <c r="F17" s="31">
        <v>1</v>
      </c>
      <c r="G17" s="31">
        <v>0</v>
      </c>
      <c r="H17" s="31">
        <v>1</v>
      </c>
      <c r="I17" s="31">
        <v>1</v>
      </c>
      <c r="J17" s="31">
        <v>1</v>
      </c>
      <c r="K17" s="31">
        <v>0</v>
      </c>
      <c r="L17" s="31">
        <v>1</v>
      </c>
      <c r="M17" s="31">
        <v>1</v>
      </c>
      <c r="N17" s="31">
        <v>1</v>
      </c>
      <c r="O17" s="31">
        <v>0</v>
      </c>
      <c r="P17" s="31">
        <v>1</v>
      </c>
      <c r="Q17" s="32">
        <v>0</v>
      </c>
      <c r="R17" s="24">
        <f t="shared" si="0"/>
        <v>11</v>
      </c>
      <c r="S17" s="25">
        <f t="shared" si="1"/>
        <v>4</v>
      </c>
      <c r="T17" s="25">
        <f t="shared" si="2"/>
        <v>15</v>
      </c>
      <c r="U17" s="26">
        <f t="shared" si="3"/>
        <v>0.73333333333333328</v>
      </c>
    </row>
    <row r="18" spans="2:21" ht="15" x14ac:dyDescent="0.25">
      <c r="B18" s="20" t="s">
        <v>49</v>
      </c>
      <c r="C18" s="30">
        <v>0</v>
      </c>
      <c r="D18" s="31">
        <v>0</v>
      </c>
      <c r="E18" s="31" t="s">
        <v>65</v>
      </c>
      <c r="F18" s="31">
        <v>1</v>
      </c>
      <c r="G18" s="31">
        <v>1</v>
      </c>
      <c r="H18" s="31">
        <v>1</v>
      </c>
      <c r="I18" s="31">
        <v>1</v>
      </c>
      <c r="J18" s="31" t="s">
        <v>65</v>
      </c>
      <c r="K18" s="33" t="s">
        <v>102</v>
      </c>
      <c r="L18" s="31">
        <v>0</v>
      </c>
      <c r="M18" s="31">
        <v>1</v>
      </c>
      <c r="N18" s="31">
        <v>1</v>
      </c>
      <c r="O18" s="31">
        <v>1</v>
      </c>
      <c r="P18" s="31" t="s">
        <v>65</v>
      </c>
      <c r="Q18" s="32">
        <v>1</v>
      </c>
      <c r="R18" s="24">
        <f t="shared" si="0"/>
        <v>8</v>
      </c>
      <c r="S18" s="25">
        <f t="shared" si="1"/>
        <v>3</v>
      </c>
      <c r="T18" s="25">
        <f t="shared" si="2"/>
        <v>11</v>
      </c>
      <c r="U18" s="26">
        <f t="shared" si="3"/>
        <v>0.72727272727272729</v>
      </c>
    </row>
    <row r="19" spans="2:21" ht="15" x14ac:dyDescent="0.25">
      <c r="B19" s="20" t="s">
        <v>6</v>
      </c>
      <c r="C19" s="30">
        <v>1</v>
      </c>
      <c r="D19" s="31">
        <v>1</v>
      </c>
      <c r="E19" s="31">
        <v>1</v>
      </c>
      <c r="F19" s="31">
        <v>0</v>
      </c>
      <c r="G19" s="31" t="s">
        <v>65</v>
      </c>
      <c r="H19" s="31">
        <v>1</v>
      </c>
      <c r="I19" s="31">
        <v>1</v>
      </c>
      <c r="J19" s="31">
        <v>1</v>
      </c>
      <c r="K19" s="31">
        <v>1</v>
      </c>
      <c r="L19" s="31">
        <v>1</v>
      </c>
      <c r="M19" s="31">
        <v>1</v>
      </c>
      <c r="N19" s="31">
        <v>1</v>
      </c>
      <c r="O19" s="31">
        <v>0</v>
      </c>
      <c r="P19" s="31">
        <v>0</v>
      </c>
      <c r="Q19" s="32">
        <v>0</v>
      </c>
      <c r="R19" s="24">
        <f t="shared" si="0"/>
        <v>10</v>
      </c>
      <c r="S19" s="25">
        <f t="shared" si="1"/>
        <v>4</v>
      </c>
      <c r="T19" s="25">
        <f t="shared" si="2"/>
        <v>14</v>
      </c>
      <c r="U19" s="26">
        <f t="shared" si="3"/>
        <v>0.7142857142857143</v>
      </c>
    </row>
    <row r="20" spans="2:21" ht="15" x14ac:dyDescent="0.25">
      <c r="B20" s="20" t="s">
        <v>41</v>
      </c>
      <c r="C20" s="30">
        <v>1</v>
      </c>
      <c r="D20" s="31">
        <v>1</v>
      </c>
      <c r="E20" s="31">
        <v>1</v>
      </c>
      <c r="F20" s="31">
        <v>1</v>
      </c>
      <c r="G20" s="31">
        <v>1</v>
      </c>
      <c r="H20" s="31">
        <v>1</v>
      </c>
      <c r="I20" s="31">
        <v>0</v>
      </c>
      <c r="J20" s="31">
        <v>0</v>
      </c>
      <c r="K20" s="31">
        <v>0</v>
      </c>
      <c r="L20" s="31">
        <v>1</v>
      </c>
      <c r="M20" s="31">
        <v>1</v>
      </c>
      <c r="N20" s="31">
        <v>1</v>
      </c>
      <c r="O20" s="31">
        <v>1</v>
      </c>
      <c r="P20" s="31" t="s">
        <v>65</v>
      </c>
      <c r="Q20" s="32">
        <v>0</v>
      </c>
      <c r="R20" s="24">
        <f t="shared" si="0"/>
        <v>10</v>
      </c>
      <c r="S20" s="25">
        <f t="shared" si="1"/>
        <v>4</v>
      </c>
      <c r="T20" s="25">
        <f t="shared" si="2"/>
        <v>14</v>
      </c>
      <c r="U20" s="26">
        <f t="shared" si="3"/>
        <v>0.7142857142857143</v>
      </c>
    </row>
    <row r="21" spans="2:21" ht="15" x14ac:dyDescent="0.25">
      <c r="B21" s="20" t="s">
        <v>42</v>
      </c>
      <c r="C21" s="30">
        <v>1</v>
      </c>
      <c r="D21" s="33" t="s">
        <v>102</v>
      </c>
      <c r="E21" s="31" t="s">
        <v>65</v>
      </c>
      <c r="F21" s="31">
        <v>1</v>
      </c>
      <c r="G21" s="33" t="s">
        <v>102</v>
      </c>
      <c r="H21" s="31" t="s">
        <v>74</v>
      </c>
      <c r="I21" s="33" t="s">
        <v>102</v>
      </c>
      <c r="J21" s="31" t="s">
        <v>65</v>
      </c>
      <c r="K21" s="31">
        <v>0</v>
      </c>
      <c r="L21" s="31" t="s">
        <v>65</v>
      </c>
      <c r="M21" s="31" t="s">
        <v>65</v>
      </c>
      <c r="N21" s="31">
        <v>0</v>
      </c>
      <c r="O21" s="33">
        <v>1</v>
      </c>
      <c r="P21" s="31">
        <v>1</v>
      </c>
      <c r="Q21" s="32">
        <v>1</v>
      </c>
      <c r="R21" s="24">
        <f t="shared" si="0"/>
        <v>5</v>
      </c>
      <c r="S21" s="25">
        <f t="shared" si="1"/>
        <v>2</v>
      </c>
      <c r="T21" s="25">
        <f t="shared" si="2"/>
        <v>7</v>
      </c>
      <c r="U21" s="26">
        <f t="shared" si="3"/>
        <v>0.7142857142857143</v>
      </c>
    </row>
    <row r="22" spans="2:21" ht="15" x14ac:dyDescent="0.25">
      <c r="B22" s="20" t="s">
        <v>0</v>
      </c>
      <c r="C22" s="30">
        <v>0</v>
      </c>
      <c r="D22" s="31">
        <v>1</v>
      </c>
      <c r="E22" s="31">
        <v>1</v>
      </c>
      <c r="F22" s="31">
        <v>0</v>
      </c>
      <c r="G22" s="31">
        <v>0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  <c r="M22" s="31">
        <v>1</v>
      </c>
      <c r="N22" s="31">
        <v>1</v>
      </c>
      <c r="O22" s="31">
        <v>0</v>
      </c>
      <c r="P22" s="31">
        <v>1</v>
      </c>
      <c r="Q22" s="32">
        <v>0</v>
      </c>
      <c r="R22" s="24">
        <f t="shared" si="0"/>
        <v>10</v>
      </c>
      <c r="S22" s="25">
        <f t="shared" si="1"/>
        <v>5</v>
      </c>
      <c r="T22" s="25">
        <f t="shared" si="2"/>
        <v>15</v>
      </c>
      <c r="U22" s="26">
        <f t="shared" si="3"/>
        <v>0.66666666666666663</v>
      </c>
    </row>
    <row r="23" spans="2:21" ht="15" x14ac:dyDescent="0.25">
      <c r="B23" s="20" t="s">
        <v>5</v>
      </c>
      <c r="C23" s="30" t="s">
        <v>65</v>
      </c>
      <c r="D23" s="31" t="s">
        <v>65</v>
      </c>
      <c r="E23" s="31">
        <v>1</v>
      </c>
      <c r="F23" s="31">
        <v>0</v>
      </c>
      <c r="G23" s="31">
        <v>1</v>
      </c>
      <c r="H23" s="31" t="s">
        <v>74</v>
      </c>
      <c r="I23" s="31" t="s">
        <v>65</v>
      </c>
      <c r="J23" s="31">
        <v>0</v>
      </c>
      <c r="K23" s="31">
        <v>2</v>
      </c>
      <c r="L23" s="31">
        <v>1</v>
      </c>
      <c r="M23" s="31" t="s">
        <v>65</v>
      </c>
      <c r="N23" s="31">
        <v>-1</v>
      </c>
      <c r="O23" s="31">
        <v>1</v>
      </c>
      <c r="P23" s="31" t="s">
        <v>65</v>
      </c>
      <c r="Q23" s="32" t="s">
        <v>65</v>
      </c>
      <c r="R23" s="24">
        <f>SUM(C23:Q23)+1</f>
        <v>6</v>
      </c>
      <c r="S23" s="25">
        <f t="shared" si="1"/>
        <v>2</v>
      </c>
      <c r="T23" s="25">
        <f>COUNT(C23:Q23)+1</f>
        <v>9</v>
      </c>
      <c r="U23" s="26">
        <f t="shared" si="3"/>
        <v>0.66666666666666663</v>
      </c>
    </row>
    <row r="24" spans="2:21" ht="15" x14ac:dyDescent="0.25">
      <c r="B24" s="20" t="s">
        <v>67</v>
      </c>
      <c r="C24" s="30" t="s">
        <v>65</v>
      </c>
      <c r="D24" s="31">
        <v>1</v>
      </c>
      <c r="E24" s="31" t="s">
        <v>65</v>
      </c>
      <c r="F24" s="31" t="s">
        <v>65</v>
      </c>
      <c r="G24" s="31">
        <v>1</v>
      </c>
      <c r="H24" s="31">
        <v>1</v>
      </c>
      <c r="I24" s="31">
        <v>0</v>
      </c>
      <c r="J24" s="31">
        <v>1</v>
      </c>
      <c r="K24" s="31">
        <v>0</v>
      </c>
      <c r="L24" s="33" t="s">
        <v>102</v>
      </c>
      <c r="M24" s="31" t="s">
        <v>65</v>
      </c>
      <c r="N24" s="31" t="s">
        <v>65</v>
      </c>
      <c r="O24" s="31" t="s">
        <v>65</v>
      </c>
      <c r="P24" s="31" t="s">
        <v>65</v>
      </c>
      <c r="Q24" s="32" t="s">
        <v>65</v>
      </c>
      <c r="R24" s="24">
        <f t="shared" ref="R24:R55" si="4">SUM(C24:Q24)</f>
        <v>4</v>
      </c>
      <c r="S24" s="25">
        <f t="shared" si="1"/>
        <v>2</v>
      </c>
      <c r="T24" s="25">
        <f>COUNT(C24:Q24)</f>
        <v>6</v>
      </c>
      <c r="U24" s="26">
        <f t="shared" si="3"/>
        <v>0.66666666666666663</v>
      </c>
    </row>
    <row r="25" spans="2:21" ht="15" hidden="1" x14ac:dyDescent="0.25">
      <c r="B25" s="20" t="s">
        <v>78</v>
      </c>
      <c r="C25" s="30" t="s">
        <v>65</v>
      </c>
      <c r="D25" s="31" t="s">
        <v>65</v>
      </c>
      <c r="E25" s="31" t="s">
        <v>65</v>
      </c>
      <c r="F25" s="31" t="s">
        <v>65</v>
      </c>
      <c r="G25" s="31" t="s">
        <v>65</v>
      </c>
      <c r="H25" s="31" t="s">
        <v>65</v>
      </c>
      <c r="I25" s="31" t="s">
        <v>65</v>
      </c>
      <c r="J25" s="31" t="s">
        <v>65</v>
      </c>
      <c r="K25" s="31">
        <v>0</v>
      </c>
      <c r="L25" s="31">
        <v>1</v>
      </c>
      <c r="M25" s="31" t="s">
        <v>65</v>
      </c>
      <c r="N25" s="31">
        <v>1</v>
      </c>
      <c r="O25" s="31" t="s">
        <v>65</v>
      </c>
      <c r="P25" s="31" t="s">
        <v>65</v>
      </c>
      <c r="Q25" s="32" t="s">
        <v>65</v>
      </c>
      <c r="R25" s="24">
        <f t="shared" si="4"/>
        <v>2</v>
      </c>
      <c r="S25" s="25">
        <f t="shared" si="1"/>
        <v>1</v>
      </c>
      <c r="T25" s="25">
        <f>COUNT(C25:Q25)</f>
        <v>3</v>
      </c>
      <c r="U25" s="26">
        <f t="shared" si="3"/>
        <v>0.66666666666666663</v>
      </c>
    </row>
    <row r="26" spans="2:21" ht="15" x14ac:dyDescent="0.25">
      <c r="B26" s="20" t="s">
        <v>46</v>
      </c>
      <c r="C26" s="30">
        <v>1</v>
      </c>
      <c r="D26" s="31">
        <v>1</v>
      </c>
      <c r="E26" s="31">
        <v>0</v>
      </c>
      <c r="F26" s="31">
        <v>1</v>
      </c>
      <c r="G26" s="31">
        <v>1</v>
      </c>
      <c r="H26" s="31">
        <v>1</v>
      </c>
      <c r="I26" s="31">
        <v>0</v>
      </c>
      <c r="J26" s="31">
        <v>1</v>
      </c>
      <c r="K26" s="31" t="s">
        <v>65</v>
      </c>
      <c r="L26" s="31">
        <v>1</v>
      </c>
      <c r="M26" s="31">
        <v>0</v>
      </c>
      <c r="N26" s="31">
        <v>1</v>
      </c>
      <c r="O26" s="31">
        <v>0</v>
      </c>
      <c r="P26" s="31" t="s">
        <v>65</v>
      </c>
      <c r="Q26" s="32">
        <v>1</v>
      </c>
      <c r="R26" s="24">
        <f t="shared" si="4"/>
        <v>9</v>
      </c>
      <c r="S26" s="25">
        <f t="shared" si="1"/>
        <v>4</v>
      </c>
      <c r="T26" s="25">
        <f>COUNT(C26:Q26)+1</f>
        <v>14</v>
      </c>
      <c r="U26" s="26">
        <f t="shared" si="3"/>
        <v>0.6428571428571429</v>
      </c>
    </row>
    <row r="27" spans="2:21" ht="15" x14ac:dyDescent="0.25">
      <c r="B27" s="20" t="s">
        <v>24</v>
      </c>
      <c r="C27" s="30">
        <v>1</v>
      </c>
      <c r="D27" s="31">
        <v>0</v>
      </c>
      <c r="E27" s="31">
        <v>1</v>
      </c>
      <c r="F27" s="31">
        <v>1</v>
      </c>
      <c r="G27" s="31">
        <v>1</v>
      </c>
      <c r="H27" s="31">
        <v>1</v>
      </c>
      <c r="I27" s="31">
        <v>1</v>
      </c>
      <c r="J27" s="31">
        <v>1</v>
      </c>
      <c r="K27" s="31">
        <v>0</v>
      </c>
      <c r="L27" s="31">
        <v>1</v>
      </c>
      <c r="M27" s="33" t="s">
        <v>102</v>
      </c>
      <c r="N27" s="31">
        <v>1</v>
      </c>
      <c r="O27" s="31">
        <v>0</v>
      </c>
      <c r="P27" s="31" t="s">
        <v>65</v>
      </c>
      <c r="Q27" s="32">
        <v>0</v>
      </c>
      <c r="R27" s="24">
        <f t="shared" si="4"/>
        <v>9</v>
      </c>
      <c r="S27" s="25">
        <f t="shared" si="1"/>
        <v>4</v>
      </c>
      <c r="T27" s="25">
        <f>COUNT(C27:Q27)+1</f>
        <v>14</v>
      </c>
      <c r="U27" s="26">
        <f t="shared" si="3"/>
        <v>0.6428571428571429</v>
      </c>
    </row>
    <row r="28" spans="2:21" ht="15" x14ac:dyDescent="0.25">
      <c r="B28" s="20" t="s">
        <v>29</v>
      </c>
      <c r="C28" s="30">
        <v>0</v>
      </c>
      <c r="D28" s="31">
        <v>1</v>
      </c>
      <c r="E28" s="31">
        <v>1</v>
      </c>
      <c r="F28" s="31">
        <v>0</v>
      </c>
      <c r="G28" s="31" t="s">
        <v>65</v>
      </c>
      <c r="H28" s="31">
        <v>0</v>
      </c>
      <c r="I28" s="31" t="s">
        <v>65</v>
      </c>
      <c r="J28" s="31" t="s">
        <v>65</v>
      </c>
      <c r="K28" s="31" t="s">
        <v>65</v>
      </c>
      <c r="L28" s="31" t="s">
        <v>65</v>
      </c>
      <c r="M28" s="31" t="s">
        <v>65</v>
      </c>
      <c r="N28" s="31">
        <v>1</v>
      </c>
      <c r="O28" s="31">
        <v>1</v>
      </c>
      <c r="P28" s="31" t="s">
        <v>65</v>
      </c>
      <c r="Q28" s="32">
        <v>1</v>
      </c>
      <c r="R28" s="24">
        <f t="shared" si="4"/>
        <v>5</v>
      </c>
      <c r="S28" s="25">
        <f t="shared" si="1"/>
        <v>3</v>
      </c>
      <c r="T28" s="25">
        <f>COUNT(C28:Q28)</f>
        <v>8</v>
      </c>
      <c r="U28" s="26">
        <f t="shared" si="3"/>
        <v>0.625</v>
      </c>
    </row>
    <row r="29" spans="2:21" ht="15" x14ac:dyDescent="0.25">
      <c r="B29" s="20" t="s">
        <v>59</v>
      </c>
      <c r="C29" s="30">
        <v>0</v>
      </c>
      <c r="D29" s="31">
        <v>1</v>
      </c>
      <c r="E29" s="31">
        <v>0</v>
      </c>
      <c r="F29" s="31">
        <v>1</v>
      </c>
      <c r="G29" s="31">
        <v>0</v>
      </c>
      <c r="H29" s="31">
        <v>1</v>
      </c>
      <c r="I29" s="31">
        <v>0</v>
      </c>
      <c r="J29" s="31">
        <v>1</v>
      </c>
      <c r="K29" s="31">
        <v>0</v>
      </c>
      <c r="L29" s="31">
        <v>1</v>
      </c>
      <c r="M29" s="31">
        <v>0</v>
      </c>
      <c r="N29" s="31">
        <v>1</v>
      </c>
      <c r="O29" s="31">
        <v>1</v>
      </c>
      <c r="P29" s="31">
        <v>1</v>
      </c>
      <c r="Q29" s="32">
        <v>1</v>
      </c>
      <c r="R29" s="24">
        <f t="shared" si="4"/>
        <v>9</v>
      </c>
      <c r="S29" s="25">
        <f t="shared" si="1"/>
        <v>6</v>
      </c>
      <c r="T29" s="25">
        <f>COUNT(C29:Q29)</f>
        <v>15</v>
      </c>
      <c r="U29" s="26">
        <f t="shared" si="3"/>
        <v>0.6</v>
      </c>
    </row>
    <row r="30" spans="2:21" ht="15" x14ac:dyDescent="0.25">
      <c r="B30" s="20" t="s">
        <v>54</v>
      </c>
      <c r="C30" s="30">
        <v>0</v>
      </c>
      <c r="D30" s="31">
        <v>1</v>
      </c>
      <c r="E30" s="31">
        <v>1</v>
      </c>
      <c r="F30" s="31">
        <v>0</v>
      </c>
      <c r="G30" s="31" t="s">
        <v>65</v>
      </c>
      <c r="H30" s="31" t="s">
        <v>74</v>
      </c>
      <c r="I30" s="31">
        <v>0</v>
      </c>
      <c r="J30" s="31">
        <v>1</v>
      </c>
      <c r="K30" s="33" t="s">
        <v>102</v>
      </c>
      <c r="L30" s="31">
        <v>1</v>
      </c>
      <c r="M30" s="33">
        <v>1</v>
      </c>
      <c r="N30" s="31">
        <v>0</v>
      </c>
      <c r="O30" s="31">
        <v>1</v>
      </c>
      <c r="P30" s="33" t="s">
        <v>102</v>
      </c>
      <c r="Q30" s="32">
        <v>1</v>
      </c>
      <c r="R30" s="24">
        <f t="shared" si="4"/>
        <v>7</v>
      </c>
      <c r="S30" s="25">
        <f t="shared" si="1"/>
        <v>4</v>
      </c>
      <c r="T30" s="25">
        <f>COUNT(C30:Q30)+1</f>
        <v>12</v>
      </c>
      <c r="U30" s="26">
        <f t="shared" si="3"/>
        <v>0.58333333333333337</v>
      </c>
    </row>
    <row r="31" spans="2:21" ht="15" x14ac:dyDescent="0.25">
      <c r="B31" s="20" t="s">
        <v>71</v>
      </c>
      <c r="C31" s="30" t="s">
        <v>65</v>
      </c>
      <c r="D31" s="31" t="s">
        <v>65</v>
      </c>
      <c r="E31" s="31">
        <v>0</v>
      </c>
      <c r="F31" s="31">
        <v>1</v>
      </c>
      <c r="G31" s="31">
        <v>1</v>
      </c>
      <c r="H31" s="31">
        <v>1</v>
      </c>
      <c r="I31" s="31">
        <v>1</v>
      </c>
      <c r="J31" s="31">
        <v>0</v>
      </c>
      <c r="K31" s="31">
        <v>0</v>
      </c>
      <c r="L31" s="31" t="s">
        <v>65</v>
      </c>
      <c r="M31" s="31" t="s">
        <v>65</v>
      </c>
      <c r="N31" s="31" t="s">
        <v>65</v>
      </c>
      <c r="O31" s="31" t="s">
        <v>65</v>
      </c>
      <c r="P31" s="31" t="s">
        <v>65</v>
      </c>
      <c r="Q31" s="32" t="s">
        <v>65</v>
      </c>
      <c r="R31" s="24">
        <f t="shared" si="4"/>
        <v>4</v>
      </c>
      <c r="S31" s="25">
        <f t="shared" si="1"/>
        <v>3</v>
      </c>
      <c r="T31" s="25">
        <f>COUNT(C31:Q31)</f>
        <v>7</v>
      </c>
      <c r="U31" s="26">
        <f t="shared" si="3"/>
        <v>0.5714285714285714</v>
      </c>
    </row>
    <row r="32" spans="2:21" ht="15" x14ac:dyDescent="0.25">
      <c r="B32" s="20" t="s">
        <v>43</v>
      </c>
      <c r="C32" s="30">
        <v>1</v>
      </c>
      <c r="D32" s="31">
        <v>1</v>
      </c>
      <c r="E32" s="31">
        <v>1</v>
      </c>
      <c r="F32" s="31">
        <v>0</v>
      </c>
      <c r="G32" s="31">
        <v>1</v>
      </c>
      <c r="H32" s="31">
        <v>1</v>
      </c>
      <c r="I32" s="31">
        <v>0</v>
      </c>
      <c r="J32" s="31">
        <v>1</v>
      </c>
      <c r="K32" s="31">
        <v>1</v>
      </c>
      <c r="L32" s="31">
        <v>1</v>
      </c>
      <c r="M32" s="31">
        <v>0</v>
      </c>
      <c r="N32" s="31">
        <v>-1</v>
      </c>
      <c r="O32" s="31">
        <v>1</v>
      </c>
      <c r="P32" s="31">
        <v>0</v>
      </c>
      <c r="Q32" s="32">
        <v>1</v>
      </c>
      <c r="R32" s="24">
        <f t="shared" si="4"/>
        <v>9</v>
      </c>
      <c r="S32" s="25">
        <f t="shared" si="1"/>
        <v>4</v>
      </c>
      <c r="T32" s="25">
        <f>COUNT(C32:Q32)+1</f>
        <v>16</v>
      </c>
      <c r="U32" s="26">
        <f t="shared" si="3"/>
        <v>0.5625</v>
      </c>
    </row>
    <row r="33" spans="2:21" ht="15" x14ac:dyDescent="0.25">
      <c r="B33" s="20" t="s">
        <v>25</v>
      </c>
      <c r="C33" s="30">
        <v>1</v>
      </c>
      <c r="D33" s="33" t="s">
        <v>102</v>
      </c>
      <c r="E33" s="31">
        <v>1</v>
      </c>
      <c r="F33" s="31">
        <v>1</v>
      </c>
      <c r="G33" s="31">
        <v>0</v>
      </c>
      <c r="H33" s="31">
        <v>1</v>
      </c>
      <c r="I33" s="31">
        <v>1</v>
      </c>
      <c r="J33" s="31">
        <v>0</v>
      </c>
      <c r="K33" s="31">
        <v>0</v>
      </c>
      <c r="L33" s="31" t="s">
        <v>65</v>
      </c>
      <c r="M33" s="31">
        <v>0</v>
      </c>
      <c r="N33" s="31" t="s">
        <v>65</v>
      </c>
      <c r="O33" s="33" t="s">
        <v>102</v>
      </c>
      <c r="P33" s="31" t="s">
        <v>65</v>
      </c>
      <c r="Q33" s="32" t="s">
        <v>65</v>
      </c>
      <c r="R33" s="24">
        <f t="shared" si="4"/>
        <v>5</v>
      </c>
      <c r="S33" s="25">
        <f t="shared" si="1"/>
        <v>4</v>
      </c>
      <c r="T33" s="25">
        <f>COUNT(C33:Q33)</f>
        <v>9</v>
      </c>
      <c r="U33" s="26">
        <f t="shared" si="3"/>
        <v>0.55555555555555558</v>
      </c>
    </row>
    <row r="34" spans="2:21" ht="15" x14ac:dyDescent="0.25">
      <c r="B34" s="20" t="s">
        <v>44</v>
      </c>
      <c r="C34" s="30">
        <v>1</v>
      </c>
      <c r="D34" s="31">
        <v>1</v>
      </c>
      <c r="E34" s="31">
        <v>0</v>
      </c>
      <c r="F34" s="31">
        <v>0</v>
      </c>
      <c r="G34" s="31">
        <v>1</v>
      </c>
      <c r="H34" s="31">
        <v>0</v>
      </c>
      <c r="I34" s="31">
        <v>1</v>
      </c>
      <c r="J34" s="31">
        <v>1</v>
      </c>
      <c r="K34" s="31">
        <v>1</v>
      </c>
      <c r="L34" s="31">
        <v>0</v>
      </c>
      <c r="M34" s="31">
        <v>0</v>
      </c>
      <c r="N34" s="31">
        <v>1</v>
      </c>
      <c r="O34" s="31">
        <v>1</v>
      </c>
      <c r="P34" s="31">
        <v>0</v>
      </c>
      <c r="Q34" s="32">
        <v>0</v>
      </c>
      <c r="R34" s="24">
        <f t="shared" si="4"/>
        <v>8</v>
      </c>
      <c r="S34" s="25">
        <f t="shared" si="1"/>
        <v>7</v>
      </c>
      <c r="T34" s="25">
        <f>COUNT(C34:Q34)</f>
        <v>15</v>
      </c>
      <c r="U34" s="26">
        <f t="shared" si="3"/>
        <v>0.53333333333333333</v>
      </c>
    </row>
    <row r="35" spans="2:21" ht="15" x14ac:dyDescent="0.25">
      <c r="B35" s="20" t="s">
        <v>86</v>
      </c>
      <c r="C35" s="30" t="s">
        <v>74</v>
      </c>
      <c r="D35" s="31" t="s">
        <v>74</v>
      </c>
      <c r="E35" s="31" t="s">
        <v>74</v>
      </c>
      <c r="F35" s="31" t="s">
        <v>74</v>
      </c>
      <c r="G35" s="31" t="s">
        <v>74</v>
      </c>
      <c r="H35" s="31" t="s">
        <v>74</v>
      </c>
      <c r="I35" s="31" t="s">
        <v>74</v>
      </c>
      <c r="J35" s="31" t="s">
        <v>74</v>
      </c>
      <c r="K35" s="31" t="s">
        <v>74</v>
      </c>
      <c r="L35" s="31" t="s">
        <v>74</v>
      </c>
      <c r="M35" s="33">
        <v>1</v>
      </c>
      <c r="N35" s="31">
        <v>1</v>
      </c>
      <c r="O35" s="31">
        <v>0</v>
      </c>
      <c r="P35" s="31">
        <v>0</v>
      </c>
      <c r="Q35" s="32">
        <v>1</v>
      </c>
      <c r="R35" s="24">
        <f t="shared" si="4"/>
        <v>3</v>
      </c>
      <c r="S35" s="25">
        <f t="shared" ref="S35:S61" si="5">COUNTIF(C35:Q35,"0")</f>
        <v>2</v>
      </c>
      <c r="T35" s="25">
        <f>COUNT(C35:Q35)+1</f>
        <v>6</v>
      </c>
      <c r="U35" s="26">
        <f t="shared" ref="U35:U66" si="6">R35/T35</f>
        <v>0.5</v>
      </c>
    </row>
    <row r="36" spans="2:21" ht="15" x14ac:dyDescent="0.25">
      <c r="B36" s="20" t="s">
        <v>51</v>
      </c>
      <c r="C36" s="30">
        <v>0</v>
      </c>
      <c r="D36" s="31" t="s">
        <v>65</v>
      </c>
      <c r="E36" s="31">
        <v>1</v>
      </c>
      <c r="F36" s="31">
        <v>0</v>
      </c>
      <c r="G36" s="31">
        <v>1</v>
      </c>
      <c r="H36" s="31" t="s">
        <v>74</v>
      </c>
      <c r="I36" s="31">
        <v>1</v>
      </c>
      <c r="J36" s="31">
        <v>0</v>
      </c>
      <c r="K36" s="31" t="s">
        <v>65</v>
      </c>
      <c r="L36" s="33" t="s">
        <v>102</v>
      </c>
      <c r="M36" s="31" t="s">
        <v>65</v>
      </c>
      <c r="N36" s="31" t="s">
        <v>65</v>
      </c>
      <c r="O36" s="31" t="s">
        <v>65</v>
      </c>
      <c r="P36" s="31" t="s">
        <v>65</v>
      </c>
      <c r="Q36" s="32" t="s">
        <v>65</v>
      </c>
      <c r="R36" s="24">
        <f t="shared" si="4"/>
        <v>3</v>
      </c>
      <c r="S36" s="25">
        <f t="shared" si="5"/>
        <v>3</v>
      </c>
      <c r="T36" s="25">
        <f>COUNT(C36:Q36)</f>
        <v>6</v>
      </c>
      <c r="U36" s="26">
        <f t="shared" si="6"/>
        <v>0.5</v>
      </c>
    </row>
    <row r="37" spans="2:21" ht="15" hidden="1" x14ac:dyDescent="0.25">
      <c r="B37" s="20" t="s">
        <v>48</v>
      </c>
      <c r="C37" s="30">
        <v>1</v>
      </c>
      <c r="D37" s="31" t="s">
        <v>65</v>
      </c>
      <c r="E37" s="31">
        <v>1</v>
      </c>
      <c r="F37" s="31" t="s">
        <v>65</v>
      </c>
      <c r="G37" s="33">
        <v>0</v>
      </c>
      <c r="H37" s="31" t="s">
        <v>74</v>
      </c>
      <c r="I37" s="31" t="s">
        <v>65</v>
      </c>
      <c r="J37" s="31" t="s">
        <v>65</v>
      </c>
      <c r="K37" s="31">
        <v>0</v>
      </c>
      <c r="L37" s="31" t="s">
        <v>65</v>
      </c>
      <c r="M37" s="31" t="s">
        <v>65</v>
      </c>
      <c r="N37" s="31" t="s">
        <v>65</v>
      </c>
      <c r="O37" s="31" t="s">
        <v>65</v>
      </c>
      <c r="P37" s="31" t="s">
        <v>65</v>
      </c>
      <c r="Q37" s="32" t="s">
        <v>65</v>
      </c>
      <c r="R37" s="24">
        <f t="shared" si="4"/>
        <v>2</v>
      </c>
      <c r="S37" s="25">
        <f t="shared" si="5"/>
        <v>2</v>
      </c>
      <c r="T37" s="25">
        <f>COUNT(C37:Q37)</f>
        <v>4</v>
      </c>
      <c r="U37" s="26">
        <f t="shared" si="6"/>
        <v>0.5</v>
      </c>
    </row>
    <row r="38" spans="2:21" ht="15" hidden="1" x14ac:dyDescent="0.25">
      <c r="B38" s="20" t="s">
        <v>80</v>
      </c>
      <c r="C38" s="30" t="s">
        <v>65</v>
      </c>
      <c r="D38" s="31" t="s">
        <v>65</v>
      </c>
      <c r="E38" s="31" t="s">
        <v>65</v>
      </c>
      <c r="F38" s="31" t="s">
        <v>65</v>
      </c>
      <c r="G38" s="31" t="s">
        <v>65</v>
      </c>
      <c r="H38" s="31" t="s">
        <v>65</v>
      </c>
      <c r="I38" s="31" t="s">
        <v>65</v>
      </c>
      <c r="J38" s="31" t="s">
        <v>65</v>
      </c>
      <c r="K38" s="31" t="s">
        <v>65</v>
      </c>
      <c r="L38" s="31">
        <v>1</v>
      </c>
      <c r="M38" s="31">
        <v>0</v>
      </c>
      <c r="N38" s="31" t="s">
        <v>65</v>
      </c>
      <c r="O38" s="31" t="s">
        <v>65</v>
      </c>
      <c r="P38" s="31">
        <v>1</v>
      </c>
      <c r="Q38" s="32">
        <v>0</v>
      </c>
      <c r="R38" s="24">
        <f t="shared" si="4"/>
        <v>2</v>
      </c>
      <c r="S38" s="25">
        <f t="shared" si="5"/>
        <v>2</v>
      </c>
      <c r="T38" s="25">
        <f>COUNT(C38:Q38)</f>
        <v>4</v>
      </c>
      <c r="U38" s="26">
        <f t="shared" si="6"/>
        <v>0.5</v>
      </c>
    </row>
    <row r="39" spans="2:21" ht="15" hidden="1" x14ac:dyDescent="0.25">
      <c r="B39" s="20" t="s">
        <v>96</v>
      </c>
      <c r="C39" s="30" t="s">
        <v>65</v>
      </c>
      <c r="D39" s="31" t="s">
        <v>65</v>
      </c>
      <c r="E39" s="31" t="s">
        <v>65</v>
      </c>
      <c r="F39" s="31" t="s">
        <v>65</v>
      </c>
      <c r="G39" s="31" t="s">
        <v>65</v>
      </c>
      <c r="H39" s="31" t="s">
        <v>65</v>
      </c>
      <c r="I39" s="31" t="s">
        <v>65</v>
      </c>
      <c r="J39" s="31" t="s">
        <v>65</v>
      </c>
      <c r="K39" s="31" t="s">
        <v>65</v>
      </c>
      <c r="L39" s="31" t="s">
        <v>65</v>
      </c>
      <c r="M39" s="31" t="s">
        <v>65</v>
      </c>
      <c r="N39" s="31" t="s">
        <v>65</v>
      </c>
      <c r="O39" s="31">
        <v>1</v>
      </c>
      <c r="P39" s="31">
        <v>0</v>
      </c>
      <c r="Q39" s="32">
        <v>1</v>
      </c>
      <c r="R39" s="24">
        <f t="shared" si="4"/>
        <v>2</v>
      </c>
      <c r="S39" s="25">
        <f t="shared" si="5"/>
        <v>1</v>
      </c>
      <c r="T39" s="25">
        <f>COUNT(C39:Q39)+1</f>
        <v>4</v>
      </c>
      <c r="U39" s="26">
        <f t="shared" si="6"/>
        <v>0.5</v>
      </c>
    </row>
    <row r="40" spans="2:21" ht="15" hidden="1" x14ac:dyDescent="0.25">
      <c r="B40" s="20" t="s">
        <v>87</v>
      </c>
      <c r="C40" s="30" t="s">
        <v>65</v>
      </c>
      <c r="D40" s="31" t="s">
        <v>65</v>
      </c>
      <c r="E40" s="31" t="s">
        <v>65</v>
      </c>
      <c r="F40" s="31" t="s">
        <v>65</v>
      </c>
      <c r="G40" s="31" t="s">
        <v>65</v>
      </c>
      <c r="H40" s="31" t="s">
        <v>65</v>
      </c>
      <c r="I40" s="31" t="s">
        <v>65</v>
      </c>
      <c r="J40" s="31" t="s">
        <v>65</v>
      </c>
      <c r="K40" s="31" t="s">
        <v>65</v>
      </c>
      <c r="L40" s="31" t="s">
        <v>65</v>
      </c>
      <c r="M40" s="31">
        <v>0</v>
      </c>
      <c r="N40" s="31">
        <v>0</v>
      </c>
      <c r="O40" s="31" t="s">
        <v>65</v>
      </c>
      <c r="P40" s="33">
        <v>1</v>
      </c>
      <c r="Q40" s="32">
        <v>1</v>
      </c>
      <c r="R40" s="24">
        <f t="shared" si="4"/>
        <v>2</v>
      </c>
      <c r="S40" s="25">
        <f t="shared" si="5"/>
        <v>2</v>
      </c>
      <c r="T40" s="25">
        <f>COUNT(C40:Q40)</f>
        <v>4</v>
      </c>
      <c r="U40" s="26">
        <f t="shared" si="6"/>
        <v>0.5</v>
      </c>
    </row>
    <row r="41" spans="2:21" ht="15" hidden="1" x14ac:dyDescent="0.25">
      <c r="B41" s="20" t="s">
        <v>73</v>
      </c>
      <c r="C41" s="30" t="s">
        <v>65</v>
      </c>
      <c r="D41" s="31" t="s">
        <v>65</v>
      </c>
      <c r="E41" s="31" t="s">
        <v>65</v>
      </c>
      <c r="F41" s="31" t="s">
        <v>65</v>
      </c>
      <c r="G41" s="31" t="s">
        <v>65</v>
      </c>
      <c r="H41" s="31">
        <v>1</v>
      </c>
      <c r="I41" s="31">
        <v>0</v>
      </c>
      <c r="J41" s="31" t="s">
        <v>65</v>
      </c>
      <c r="K41" s="31" t="s">
        <v>65</v>
      </c>
      <c r="L41" s="31" t="s">
        <v>65</v>
      </c>
      <c r="M41" s="31" t="s">
        <v>65</v>
      </c>
      <c r="N41" s="31" t="s">
        <v>65</v>
      </c>
      <c r="O41" s="31" t="s">
        <v>65</v>
      </c>
      <c r="P41" s="31" t="s">
        <v>74</v>
      </c>
      <c r="Q41" s="32" t="s">
        <v>65</v>
      </c>
      <c r="R41" s="24">
        <f t="shared" si="4"/>
        <v>1</v>
      </c>
      <c r="S41" s="25">
        <f t="shared" si="5"/>
        <v>1</v>
      </c>
      <c r="T41" s="25">
        <f>COUNT(C41:Q41)</f>
        <v>2</v>
      </c>
      <c r="U41" s="26">
        <f t="shared" si="6"/>
        <v>0.5</v>
      </c>
    </row>
    <row r="42" spans="2:21" ht="15" hidden="1" x14ac:dyDescent="0.25">
      <c r="B42" s="20" t="s">
        <v>97</v>
      </c>
      <c r="C42" s="30" t="s">
        <v>65</v>
      </c>
      <c r="D42" s="31" t="s">
        <v>65</v>
      </c>
      <c r="E42" s="31" t="s">
        <v>65</v>
      </c>
      <c r="F42" s="31" t="s">
        <v>65</v>
      </c>
      <c r="G42" s="31" t="s">
        <v>65</v>
      </c>
      <c r="H42" s="31" t="s">
        <v>65</v>
      </c>
      <c r="I42" s="31" t="s">
        <v>65</v>
      </c>
      <c r="J42" s="31" t="s">
        <v>65</v>
      </c>
      <c r="K42" s="31" t="s">
        <v>65</v>
      </c>
      <c r="L42" s="31" t="s">
        <v>65</v>
      </c>
      <c r="M42" s="31" t="s">
        <v>65</v>
      </c>
      <c r="N42" s="31" t="s">
        <v>65</v>
      </c>
      <c r="O42" s="31">
        <v>0</v>
      </c>
      <c r="P42" s="31" t="s">
        <v>65</v>
      </c>
      <c r="Q42" s="32">
        <v>1</v>
      </c>
      <c r="R42" s="24">
        <f t="shared" si="4"/>
        <v>1</v>
      </c>
      <c r="S42" s="25">
        <f t="shared" si="5"/>
        <v>1</v>
      </c>
      <c r="T42" s="25">
        <f>COUNT(C42:Q42)</f>
        <v>2</v>
      </c>
      <c r="U42" s="26">
        <f t="shared" si="6"/>
        <v>0.5</v>
      </c>
    </row>
    <row r="43" spans="2:21" ht="15" x14ac:dyDescent="0.25">
      <c r="B43" s="20" t="s">
        <v>3</v>
      </c>
      <c r="C43" s="30">
        <v>0</v>
      </c>
      <c r="D43" s="31">
        <v>0</v>
      </c>
      <c r="E43" s="31">
        <v>1</v>
      </c>
      <c r="F43" s="31">
        <v>1</v>
      </c>
      <c r="G43" s="31">
        <v>0</v>
      </c>
      <c r="H43" s="31">
        <v>0</v>
      </c>
      <c r="I43" s="31">
        <v>0</v>
      </c>
      <c r="J43" s="31">
        <v>1</v>
      </c>
      <c r="K43" s="31">
        <v>0</v>
      </c>
      <c r="L43" s="31">
        <v>1</v>
      </c>
      <c r="M43" s="31">
        <v>0</v>
      </c>
      <c r="N43" s="31">
        <v>0</v>
      </c>
      <c r="O43" s="31">
        <v>2</v>
      </c>
      <c r="P43" s="31">
        <v>0</v>
      </c>
      <c r="Q43" s="32">
        <v>1</v>
      </c>
      <c r="R43" s="24">
        <f t="shared" si="4"/>
        <v>7</v>
      </c>
      <c r="S43" s="25">
        <f t="shared" si="5"/>
        <v>9</v>
      </c>
      <c r="T43" s="25">
        <f>COUNT(C43:Q43)</f>
        <v>15</v>
      </c>
      <c r="U43" s="26">
        <f t="shared" si="6"/>
        <v>0.46666666666666667</v>
      </c>
    </row>
    <row r="44" spans="2:21" ht="15" x14ac:dyDescent="0.25">
      <c r="B44" s="20" t="s">
        <v>40</v>
      </c>
      <c r="C44" s="30">
        <v>1</v>
      </c>
      <c r="D44" s="31">
        <v>0</v>
      </c>
      <c r="E44" s="31">
        <v>1</v>
      </c>
      <c r="F44" s="31">
        <v>0</v>
      </c>
      <c r="G44" s="31">
        <v>0</v>
      </c>
      <c r="H44" s="31">
        <v>1</v>
      </c>
      <c r="I44" s="31">
        <v>0</v>
      </c>
      <c r="J44" s="31">
        <v>0</v>
      </c>
      <c r="K44" s="31">
        <v>0</v>
      </c>
      <c r="L44" s="31">
        <v>0</v>
      </c>
      <c r="M44" s="31">
        <v>1</v>
      </c>
      <c r="N44" s="31">
        <v>0</v>
      </c>
      <c r="O44" s="31">
        <v>1</v>
      </c>
      <c r="P44" s="31">
        <v>1</v>
      </c>
      <c r="Q44" s="32">
        <v>1</v>
      </c>
      <c r="R44" s="24">
        <f t="shared" si="4"/>
        <v>7</v>
      </c>
      <c r="S44" s="25">
        <f t="shared" si="5"/>
        <v>8</v>
      </c>
      <c r="T44" s="25">
        <f>COUNT(C44:Q44)</f>
        <v>15</v>
      </c>
      <c r="U44" s="26">
        <f t="shared" si="6"/>
        <v>0.46666666666666667</v>
      </c>
    </row>
    <row r="45" spans="2:21" ht="15" x14ac:dyDescent="0.25">
      <c r="B45" s="20" t="s">
        <v>56</v>
      </c>
      <c r="C45" s="30">
        <v>0</v>
      </c>
      <c r="D45" s="31" t="s">
        <v>65</v>
      </c>
      <c r="E45" s="31">
        <v>0</v>
      </c>
      <c r="F45" s="31">
        <v>0</v>
      </c>
      <c r="G45" s="31">
        <v>0</v>
      </c>
      <c r="H45" s="31">
        <v>2</v>
      </c>
      <c r="I45" s="31">
        <v>0</v>
      </c>
      <c r="J45" s="31">
        <v>0</v>
      </c>
      <c r="K45" s="31">
        <v>0</v>
      </c>
      <c r="L45" s="31" t="s">
        <v>65</v>
      </c>
      <c r="M45" s="31">
        <v>1</v>
      </c>
      <c r="N45" s="31">
        <v>1</v>
      </c>
      <c r="O45" s="31" t="s">
        <v>65</v>
      </c>
      <c r="P45" s="31">
        <v>1</v>
      </c>
      <c r="Q45" s="32">
        <v>1</v>
      </c>
      <c r="R45" s="24">
        <f t="shared" si="4"/>
        <v>6</v>
      </c>
      <c r="S45" s="25">
        <f t="shared" si="5"/>
        <v>7</v>
      </c>
      <c r="T45" s="25">
        <f>COUNT(C45:Q45)+1</f>
        <v>13</v>
      </c>
      <c r="U45" s="26">
        <f t="shared" si="6"/>
        <v>0.46153846153846156</v>
      </c>
    </row>
    <row r="46" spans="2:21" ht="15" x14ac:dyDescent="0.25">
      <c r="B46" s="20" t="s">
        <v>30</v>
      </c>
      <c r="C46" s="30">
        <v>0</v>
      </c>
      <c r="D46" s="31">
        <v>0</v>
      </c>
      <c r="E46" s="31">
        <v>0</v>
      </c>
      <c r="F46" s="31">
        <v>1</v>
      </c>
      <c r="G46" s="31">
        <v>1</v>
      </c>
      <c r="H46" s="31">
        <v>0</v>
      </c>
      <c r="I46" s="31">
        <v>1</v>
      </c>
      <c r="J46" s="31">
        <v>0</v>
      </c>
      <c r="K46" s="31">
        <v>0</v>
      </c>
      <c r="L46" s="31">
        <v>1</v>
      </c>
      <c r="M46" s="31" t="s">
        <v>65</v>
      </c>
      <c r="N46" s="33" t="s">
        <v>102</v>
      </c>
      <c r="O46" s="31">
        <v>0</v>
      </c>
      <c r="P46" s="33">
        <v>1</v>
      </c>
      <c r="Q46" s="32">
        <v>1</v>
      </c>
      <c r="R46" s="24">
        <f t="shared" si="4"/>
        <v>6</v>
      </c>
      <c r="S46" s="25">
        <f t="shared" si="5"/>
        <v>7</v>
      </c>
      <c r="T46" s="25">
        <f>COUNT(C46:Q46)</f>
        <v>13</v>
      </c>
      <c r="U46" s="26">
        <f t="shared" si="6"/>
        <v>0.46153846153846156</v>
      </c>
    </row>
    <row r="47" spans="2:21" ht="15" x14ac:dyDescent="0.25">
      <c r="B47" s="20" t="s">
        <v>55</v>
      </c>
      <c r="C47" s="30">
        <v>0</v>
      </c>
      <c r="D47" s="31">
        <v>1</v>
      </c>
      <c r="E47" s="31">
        <v>1</v>
      </c>
      <c r="F47" s="31">
        <v>0</v>
      </c>
      <c r="G47" s="31">
        <v>1</v>
      </c>
      <c r="H47" s="31">
        <v>1</v>
      </c>
      <c r="I47" s="31">
        <v>0</v>
      </c>
      <c r="J47" s="31">
        <v>1</v>
      </c>
      <c r="K47" s="31">
        <v>1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2">
        <v>1</v>
      </c>
      <c r="R47" s="24">
        <f t="shared" si="4"/>
        <v>7</v>
      </c>
      <c r="S47" s="25">
        <f t="shared" si="5"/>
        <v>8</v>
      </c>
      <c r="T47" s="25">
        <f>COUNT(C47:Q47)+1</f>
        <v>16</v>
      </c>
      <c r="U47" s="26">
        <f t="shared" si="6"/>
        <v>0.4375</v>
      </c>
    </row>
    <row r="48" spans="2:21" ht="15" x14ac:dyDescent="0.25">
      <c r="B48" s="20" t="s">
        <v>19</v>
      </c>
      <c r="C48" s="30">
        <v>1</v>
      </c>
      <c r="D48" s="31">
        <v>0</v>
      </c>
      <c r="E48" s="31">
        <v>0</v>
      </c>
      <c r="F48" s="31">
        <v>0</v>
      </c>
      <c r="G48" s="31">
        <v>0</v>
      </c>
      <c r="H48" s="31">
        <v>1</v>
      </c>
      <c r="I48" s="31">
        <v>1</v>
      </c>
      <c r="J48" s="31">
        <v>0</v>
      </c>
      <c r="K48" s="31">
        <v>0</v>
      </c>
      <c r="L48" s="31">
        <v>1</v>
      </c>
      <c r="M48" s="31">
        <v>0</v>
      </c>
      <c r="N48" s="31">
        <v>1</v>
      </c>
      <c r="O48" s="31">
        <v>0</v>
      </c>
      <c r="P48" s="31" t="s">
        <v>65</v>
      </c>
      <c r="Q48" s="32">
        <v>1</v>
      </c>
      <c r="R48" s="24">
        <f t="shared" si="4"/>
        <v>6</v>
      </c>
      <c r="S48" s="25">
        <f t="shared" si="5"/>
        <v>8</v>
      </c>
      <c r="T48" s="25">
        <f>COUNT(C48:Q48)</f>
        <v>14</v>
      </c>
      <c r="U48" s="26">
        <f t="shared" si="6"/>
        <v>0.42857142857142855</v>
      </c>
    </row>
    <row r="49" spans="2:21" ht="15" x14ac:dyDescent="0.25">
      <c r="B49" s="20" t="s">
        <v>60</v>
      </c>
      <c r="C49" s="30">
        <v>0</v>
      </c>
      <c r="D49" s="33" t="s">
        <v>102</v>
      </c>
      <c r="E49" s="31">
        <v>1</v>
      </c>
      <c r="F49" s="31">
        <v>0</v>
      </c>
      <c r="G49" s="31">
        <v>1</v>
      </c>
      <c r="H49" s="31" t="s">
        <v>74</v>
      </c>
      <c r="I49" s="31" t="s">
        <v>65</v>
      </c>
      <c r="J49" s="31">
        <v>0</v>
      </c>
      <c r="K49" s="31" t="s">
        <v>65</v>
      </c>
      <c r="L49" s="31" t="s">
        <v>65</v>
      </c>
      <c r="M49" s="31" t="s">
        <v>65</v>
      </c>
      <c r="N49" s="33">
        <v>1</v>
      </c>
      <c r="O49" s="31" t="s">
        <v>65</v>
      </c>
      <c r="P49" s="31" t="s">
        <v>65</v>
      </c>
      <c r="Q49" s="34">
        <v>0</v>
      </c>
      <c r="R49" s="24">
        <f t="shared" si="4"/>
        <v>3</v>
      </c>
      <c r="S49" s="25">
        <f t="shared" si="5"/>
        <v>4</v>
      </c>
      <c r="T49" s="25">
        <f>COUNT(C49:Q49)</f>
        <v>7</v>
      </c>
      <c r="U49" s="26">
        <f t="shared" si="6"/>
        <v>0.42857142857142855</v>
      </c>
    </row>
    <row r="50" spans="2:21" ht="15" x14ac:dyDescent="0.25">
      <c r="B50" s="20" t="s">
        <v>27</v>
      </c>
      <c r="C50" s="30">
        <v>0</v>
      </c>
      <c r="D50" s="31">
        <v>1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1</v>
      </c>
      <c r="M50" s="31">
        <v>0</v>
      </c>
      <c r="N50" s="31">
        <v>1</v>
      </c>
      <c r="O50" s="31">
        <v>1</v>
      </c>
      <c r="P50" s="31">
        <v>1</v>
      </c>
      <c r="Q50" s="32">
        <v>1</v>
      </c>
      <c r="R50" s="24">
        <f t="shared" si="4"/>
        <v>6</v>
      </c>
      <c r="S50" s="25">
        <f t="shared" si="5"/>
        <v>9</v>
      </c>
      <c r="T50" s="25">
        <f>COUNT(C50:Q50)</f>
        <v>15</v>
      </c>
      <c r="U50" s="26">
        <f t="shared" si="6"/>
        <v>0.4</v>
      </c>
    </row>
    <row r="51" spans="2:21" ht="15" x14ac:dyDescent="0.25">
      <c r="B51" s="20" t="s">
        <v>68</v>
      </c>
      <c r="C51" s="30" t="s">
        <v>65</v>
      </c>
      <c r="D51" s="31">
        <v>1</v>
      </c>
      <c r="E51" s="31">
        <v>1</v>
      </c>
      <c r="F51" s="31" t="s">
        <v>65</v>
      </c>
      <c r="G51" s="31">
        <v>0</v>
      </c>
      <c r="H51" s="31">
        <v>0</v>
      </c>
      <c r="I51" s="31" t="s">
        <v>65</v>
      </c>
      <c r="J51" s="31">
        <v>0</v>
      </c>
      <c r="K51" s="31" t="s">
        <v>65</v>
      </c>
      <c r="L51" s="31" t="s">
        <v>65</v>
      </c>
      <c r="M51" s="31" t="s">
        <v>65</v>
      </c>
      <c r="N51" s="31" t="s">
        <v>65</v>
      </c>
      <c r="O51" s="31" t="s">
        <v>65</v>
      </c>
      <c r="P51" s="31" t="s">
        <v>65</v>
      </c>
      <c r="Q51" s="32" t="s">
        <v>65</v>
      </c>
      <c r="R51" s="24">
        <f t="shared" si="4"/>
        <v>2</v>
      </c>
      <c r="S51" s="25">
        <f t="shared" si="5"/>
        <v>3</v>
      </c>
      <c r="T51" s="25">
        <f>COUNT(C51:Q51)</f>
        <v>5</v>
      </c>
      <c r="U51" s="26">
        <f t="shared" si="6"/>
        <v>0.4</v>
      </c>
    </row>
    <row r="52" spans="2:21" ht="15" x14ac:dyDescent="0.25">
      <c r="B52" s="20" t="s">
        <v>79</v>
      </c>
      <c r="C52" s="30" t="s">
        <v>65</v>
      </c>
      <c r="D52" s="31" t="s">
        <v>65</v>
      </c>
      <c r="E52" s="31" t="s">
        <v>65</v>
      </c>
      <c r="F52" s="31" t="s">
        <v>65</v>
      </c>
      <c r="G52" s="31" t="s">
        <v>65</v>
      </c>
      <c r="H52" s="31" t="s">
        <v>65</v>
      </c>
      <c r="I52" s="31" t="s">
        <v>65</v>
      </c>
      <c r="J52" s="31" t="s">
        <v>65</v>
      </c>
      <c r="K52" s="31">
        <v>0</v>
      </c>
      <c r="L52" s="31">
        <v>1</v>
      </c>
      <c r="M52" s="31" t="s">
        <v>65</v>
      </c>
      <c r="N52" s="31">
        <v>0</v>
      </c>
      <c r="O52" s="31">
        <v>0</v>
      </c>
      <c r="P52" s="31">
        <v>1</v>
      </c>
      <c r="Q52" s="32">
        <v>1</v>
      </c>
      <c r="R52" s="24">
        <f t="shared" si="4"/>
        <v>3</v>
      </c>
      <c r="S52" s="25">
        <f t="shared" si="5"/>
        <v>3</v>
      </c>
      <c r="T52" s="25">
        <f>COUNT(C52:Q52)+2</f>
        <v>8</v>
      </c>
      <c r="U52" s="26">
        <f t="shared" si="6"/>
        <v>0.375</v>
      </c>
    </row>
    <row r="53" spans="2:21" ht="15" x14ac:dyDescent="0.25">
      <c r="B53" s="20" t="s">
        <v>31</v>
      </c>
      <c r="C53" s="30">
        <v>0</v>
      </c>
      <c r="D53" s="33" t="s">
        <v>102</v>
      </c>
      <c r="E53" s="31">
        <v>1</v>
      </c>
      <c r="F53" s="31">
        <v>1</v>
      </c>
      <c r="G53" s="31">
        <v>0</v>
      </c>
      <c r="H53" s="31" t="s">
        <v>74</v>
      </c>
      <c r="I53" s="31">
        <v>0</v>
      </c>
      <c r="J53" s="31">
        <v>1</v>
      </c>
      <c r="K53" s="31">
        <v>1</v>
      </c>
      <c r="L53" s="31" t="s">
        <v>65</v>
      </c>
      <c r="M53" s="33" t="s">
        <v>102</v>
      </c>
      <c r="N53" s="31">
        <v>1</v>
      </c>
      <c r="O53" s="33">
        <v>1</v>
      </c>
      <c r="P53" s="33">
        <v>-2</v>
      </c>
      <c r="Q53" s="32">
        <v>0</v>
      </c>
      <c r="R53" s="24">
        <f t="shared" si="4"/>
        <v>4</v>
      </c>
      <c r="S53" s="25">
        <f t="shared" si="5"/>
        <v>4</v>
      </c>
      <c r="T53" s="25">
        <f>COUNT(C53:Q53)</f>
        <v>11</v>
      </c>
      <c r="U53" s="26">
        <f t="shared" si="6"/>
        <v>0.36363636363636365</v>
      </c>
    </row>
    <row r="54" spans="2:21" ht="15" x14ac:dyDescent="0.25">
      <c r="B54" s="20" t="s">
        <v>53</v>
      </c>
      <c r="C54" s="30">
        <v>0</v>
      </c>
      <c r="D54" s="31">
        <v>0</v>
      </c>
      <c r="E54" s="31">
        <v>1</v>
      </c>
      <c r="F54" s="31">
        <v>0</v>
      </c>
      <c r="G54" s="31">
        <v>1</v>
      </c>
      <c r="H54" s="31">
        <v>0</v>
      </c>
      <c r="I54" s="31">
        <v>1</v>
      </c>
      <c r="J54" s="31">
        <v>1</v>
      </c>
      <c r="K54" s="33" t="s">
        <v>102</v>
      </c>
      <c r="L54" s="31">
        <v>-1</v>
      </c>
      <c r="M54" s="31">
        <v>0</v>
      </c>
      <c r="N54" s="31">
        <v>0</v>
      </c>
      <c r="O54" s="31">
        <v>1</v>
      </c>
      <c r="P54" s="31">
        <v>0</v>
      </c>
      <c r="Q54" s="32">
        <v>1</v>
      </c>
      <c r="R54" s="24">
        <f t="shared" si="4"/>
        <v>5</v>
      </c>
      <c r="S54" s="25">
        <f t="shared" si="5"/>
        <v>7</v>
      </c>
      <c r="T54" s="25">
        <f>COUNT(C54:Q54)</f>
        <v>14</v>
      </c>
      <c r="U54" s="26">
        <f t="shared" si="6"/>
        <v>0.35714285714285715</v>
      </c>
    </row>
    <row r="55" spans="2:21" ht="15" x14ac:dyDescent="0.25">
      <c r="B55" s="20" t="s">
        <v>58</v>
      </c>
      <c r="C55" s="30">
        <v>0</v>
      </c>
      <c r="D55" s="31">
        <v>1</v>
      </c>
      <c r="E55" s="31">
        <v>0</v>
      </c>
      <c r="F55" s="31" t="s">
        <v>65</v>
      </c>
      <c r="G55" s="31">
        <v>0</v>
      </c>
      <c r="H55" s="31">
        <v>1</v>
      </c>
      <c r="I55" s="31">
        <v>1</v>
      </c>
      <c r="J55" s="31">
        <v>0</v>
      </c>
      <c r="K55" s="31">
        <v>0</v>
      </c>
      <c r="L55" s="31" t="s">
        <v>65</v>
      </c>
      <c r="M55" s="31">
        <v>1</v>
      </c>
      <c r="N55" s="31">
        <v>0</v>
      </c>
      <c r="O55" s="31">
        <v>0</v>
      </c>
      <c r="P55" s="31" t="s">
        <v>65</v>
      </c>
      <c r="Q55" s="32" t="s">
        <v>65</v>
      </c>
      <c r="R55" s="24">
        <f t="shared" si="4"/>
        <v>4</v>
      </c>
      <c r="S55" s="25">
        <f t="shared" si="5"/>
        <v>7</v>
      </c>
      <c r="T55" s="25">
        <f>COUNT(C55:Q55)+1</f>
        <v>12</v>
      </c>
      <c r="U55" s="26">
        <f t="shared" si="6"/>
        <v>0.33333333333333331</v>
      </c>
    </row>
    <row r="56" spans="2:21" ht="15" hidden="1" x14ac:dyDescent="0.25">
      <c r="B56" s="20" t="s">
        <v>95</v>
      </c>
      <c r="C56" s="30" t="s">
        <v>65</v>
      </c>
      <c r="D56" s="31" t="s">
        <v>65</v>
      </c>
      <c r="E56" s="31" t="s">
        <v>65</v>
      </c>
      <c r="F56" s="31" t="s">
        <v>65</v>
      </c>
      <c r="G56" s="31" t="s">
        <v>65</v>
      </c>
      <c r="H56" s="31" t="s">
        <v>65</v>
      </c>
      <c r="I56" s="31" t="s">
        <v>65</v>
      </c>
      <c r="J56" s="31" t="s">
        <v>65</v>
      </c>
      <c r="K56" s="31" t="s">
        <v>65</v>
      </c>
      <c r="L56" s="31" t="s">
        <v>65</v>
      </c>
      <c r="M56" s="31" t="s">
        <v>65</v>
      </c>
      <c r="N56" s="31" t="s">
        <v>65</v>
      </c>
      <c r="O56" s="31">
        <v>1</v>
      </c>
      <c r="P56" s="31">
        <v>0</v>
      </c>
      <c r="Q56" s="32">
        <v>0</v>
      </c>
      <c r="R56" s="24">
        <f t="shared" ref="R56:R76" si="7">SUM(C56:Q56)</f>
        <v>1</v>
      </c>
      <c r="S56" s="25">
        <f t="shared" si="5"/>
        <v>2</v>
      </c>
      <c r="T56" s="25">
        <f t="shared" ref="T56:T76" si="8">COUNT(C56:Q56)</f>
        <v>3</v>
      </c>
      <c r="U56" s="26">
        <f t="shared" si="6"/>
        <v>0.33333333333333331</v>
      </c>
    </row>
    <row r="57" spans="2:21" ht="15" hidden="1" x14ac:dyDescent="0.25">
      <c r="B57" s="20" t="s">
        <v>92</v>
      </c>
      <c r="C57" s="30" t="s">
        <v>65</v>
      </c>
      <c r="D57" s="31" t="s">
        <v>65</v>
      </c>
      <c r="E57" s="31" t="s">
        <v>65</v>
      </c>
      <c r="F57" s="31" t="s">
        <v>65</v>
      </c>
      <c r="G57" s="31" t="s">
        <v>65</v>
      </c>
      <c r="H57" s="31" t="s">
        <v>65</v>
      </c>
      <c r="I57" s="31" t="s">
        <v>65</v>
      </c>
      <c r="J57" s="31" t="s">
        <v>65</v>
      </c>
      <c r="K57" s="31" t="s">
        <v>65</v>
      </c>
      <c r="L57" s="31" t="s">
        <v>65</v>
      </c>
      <c r="M57" s="31" t="s">
        <v>65</v>
      </c>
      <c r="N57" s="31" t="s">
        <v>65</v>
      </c>
      <c r="O57" s="31">
        <v>1</v>
      </c>
      <c r="P57" s="31">
        <v>0</v>
      </c>
      <c r="Q57" s="32">
        <v>0</v>
      </c>
      <c r="R57" s="24">
        <f t="shared" si="7"/>
        <v>1</v>
      </c>
      <c r="S57" s="25">
        <f t="shared" si="5"/>
        <v>2</v>
      </c>
      <c r="T57" s="25">
        <f t="shared" si="8"/>
        <v>3</v>
      </c>
      <c r="U57" s="26">
        <f t="shared" si="6"/>
        <v>0.33333333333333331</v>
      </c>
    </row>
    <row r="58" spans="2:21" ht="15" hidden="1" x14ac:dyDescent="0.25">
      <c r="B58" s="20" t="s">
        <v>76</v>
      </c>
      <c r="C58" s="30" t="s">
        <v>65</v>
      </c>
      <c r="D58" s="31" t="s">
        <v>65</v>
      </c>
      <c r="E58" s="31" t="s">
        <v>65</v>
      </c>
      <c r="F58" s="31" t="s">
        <v>65</v>
      </c>
      <c r="G58" s="31" t="s">
        <v>65</v>
      </c>
      <c r="H58" s="31">
        <v>0</v>
      </c>
      <c r="I58" s="31">
        <v>0</v>
      </c>
      <c r="J58" s="31">
        <v>1</v>
      </c>
      <c r="K58" s="31" t="s">
        <v>65</v>
      </c>
      <c r="L58" s="31" t="s">
        <v>65</v>
      </c>
      <c r="M58" s="31" t="s">
        <v>65</v>
      </c>
      <c r="N58" s="31" t="s">
        <v>65</v>
      </c>
      <c r="O58" s="31" t="s">
        <v>65</v>
      </c>
      <c r="P58" s="31" t="s">
        <v>65</v>
      </c>
      <c r="Q58" s="32" t="s">
        <v>65</v>
      </c>
      <c r="R58" s="24">
        <f t="shared" si="7"/>
        <v>1</v>
      </c>
      <c r="S58" s="25">
        <f t="shared" si="5"/>
        <v>2</v>
      </c>
      <c r="T58" s="25">
        <f t="shared" si="8"/>
        <v>3</v>
      </c>
      <c r="U58" s="26">
        <f t="shared" si="6"/>
        <v>0.33333333333333331</v>
      </c>
    </row>
    <row r="59" spans="2:21" ht="15" x14ac:dyDescent="0.25">
      <c r="B59" s="20" t="s">
        <v>32</v>
      </c>
      <c r="C59" s="30">
        <v>0</v>
      </c>
      <c r="D59" s="31">
        <v>0</v>
      </c>
      <c r="E59" s="31">
        <v>0</v>
      </c>
      <c r="F59" s="31">
        <v>0</v>
      </c>
      <c r="G59" s="31">
        <v>1</v>
      </c>
      <c r="H59" s="31">
        <v>0</v>
      </c>
      <c r="I59" s="31">
        <v>1</v>
      </c>
      <c r="J59" s="31">
        <v>1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2">
        <v>1</v>
      </c>
      <c r="R59" s="24">
        <f t="shared" si="7"/>
        <v>4</v>
      </c>
      <c r="S59" s="25">
        <f t="shared" si="5"/>
        <v>11</v>
      </c>
      <c r="T59" s="25">
        <f t="shared" si="8"/>
        <v>15</v>
      </c>
      <c r="U59" s="26">
        <f t="shared" si="6"/>
        <v>0.26666666666666666</v>
      </c>
    </row>
    <row r="60" spans="2:21" ht="15" x14ac:dyDescent="0.25">
      <c r="B60" s="20" t="s">
        <v>26</v>
      </c>
      <c r="C60" s="30">
        <v>2</v>
      </c>
      <c r="D60" s="31">
        <v>0</v>
      </c>
      <c r="E60" s="31">
        <v>0</v>
      </c>
      <c r="F60" s="31">
        <v>0</v>
      </c>
      <c r="G60" s="31">
        <v>0</v>
      </c>
      <c r="H60" s="31">
        <v>-1</v>
      </c>
      <c r="I60" s="31">
        <v>1</v>
      </c>
      <c r="J60" s="31">
        <v>1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1</v>
      </c>
      <c r="Q60" s="32">
        <v>0</v>
      </c>
      <c r="R60" s="24">
        <f t="shared" si="7"/>
        <v>4</v>
      </c>
      <c r="S60" s="25">
        <f t="shared" si="5"/>
        <v>10</v>
      </c>
      <c r="T60" s="25">
        <f t="shared" si="8"/>
        <v>15</v>
      </c>
      <c r="U60" s="26">
        <f t="shared" si="6"/>
        <v>0.26666666666666666</v>
      </c>
    </row>
    <row r="61" spans="2:21" ht="15" hidden="1" x14ac:dyDescent="0.25">
      <c r="B61" s="20" t="s">
        <v>47</v>
      </c>
      <c r="C61" s="30">
        <v>1</v>
      </c>
      <c r="D61" s="31">
        <v>0</v>
      </c>
      <c r="E61" s="31" t="s">
        <v>65</v>
      </c>
      <c r="F61" s="31">
        <v>0</v>
      </c>
      <c r="G61" s="31">
        <v>0</v>
      </c>
      <c r="H61" s="31" t="s">
        <v>74</v>
      </c>
      <c r="I61" s="31" t="s">
        <v>65</v>
      </c>
      <c r="J61" s="31" t="s">
        <v>65</v>
      </c>
      <c r="K61" s="31" t="s">
        <v>65</v>
      </c>
      <c r="L61" s="31" t="s">
        <v>65</v>
      </c>
      <c r="M61" s="31" t="s">
        <v>65</v>
      </c>
      <c r="N61" s="31" t="s">
        <v>65</v>
      </c>
      <c r="O61" s="31" t="s">
        <v>65</v>
      </c>
      <c r="P61" s="31" t="s">
        <v>65</v>
      </c>
      <c r="Q61" s="32" t="s">
        <v>65</v>
      </c>
      <c r="R61" s="24">
        <f t="shared" si="7"/>
        <v>1</v>
      </c>
      <c r="S61" s="25">
        <f t="shared" si="5"/>
        <v>3</v>
      </c>
      <c r="T61" s="25">
        <f t="shared" si="8"/>
        <v>4</v>
      </c>
      <c r="U61" s="26">
        <f t="shared" si="6"/>
        <v>0.25</v>
      </c>
    </row>
    <row r="62" spans="2:21" ht="15" x14ac:dyDescent="0.25">
      <c r="B62" s="20" t="s">
        <v>52</v>
      </c>
      <c r="C62" s="30">
        <v>0</v>
      </c>
      <c r="D62" s="31">
        <v>0</v>
      </c>
      <c r="E62" s="31">
        <v>1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1</v>
      </c>
      <c r="L62" s="31">
        <v>0</v>
      </c>
      <c r="M62" s="31">
        <v>0</v>
      </c>
      <c r="N62" s="31" t="s">
        <v>65</v>
      </c>
      <c r="O62" s="31" t="s">
        <v>65</v>
      </c>
      <c r="P62" s="31" t="s">
        <v>65</v>
      </c>
      <c r="Q62" s="32" t="s">
        <v>65</v>
      </c>
      <c r="R62" s="24">
        <f t="shared" si="7"/>
        <v>2</v>
      </c>
      <c r="S62" s="25">
        <f>COUNTIF(C62:Q62,"0")+1</f>
        <v>10</v>
      </c>
      <c r="T62" s="25">
        <f t="shared" si="8"/>
        <v>11</v>
      </c>
      <c r="U62" s="26">
        <f t="shared" si="6"/>
        <v>0.18181818181818182</v>
      </c>
    </row>
    <row r="63" spans="2:21" ht="15" x14ac:dyDescent="0.25">
      <c r="B63" s="20" t="s">
        <v>57</v>
      </c>
      <c r="C63" s="30">
        <v>0</v>
      </c>
      <c r="D63" s="31">
        <v>0</v>
      </c>
      <c r="E63" s="31">
        <v>0</v>
      </c>
      <c r="F63" s="31">
        <v>1</v>
      </c>
      <c r="G63" s="31" t="s">
        <v>65</v>
      </c>
      <c r="H63" s="31">
        <v>-1</v>
      </c>
      <c r="I63" s="31">
        <v>0</v>
      </c>
      <c r="J63" s="31">
        <v>0</v>
      </c>
      <c r="K63" s="31">
        <v>1</v>
      </c>
      <c r="L63" s="31">
        <v>0</v>
      </c>
      <c r="M63" s="31">
        <v>0</v>
      </c>
      <c r="N63" s="31" t="s">
        <v>65</v>
      </c>
      <c r="O63" s="31">
        <v>1</v>
      </c>
      <c r="P63" s="31">
        <v>0</v>
      </c>
      <c r="Q63" s="32" t="s">
        <v>65</v>
      </c>
      <c r="R63" s="24">
        <f t="shared" si="7"/>
        <v>2</v>
      </c>
      <c r="S63" s="25">
        <f t="shared" ref="S63:S76" si="9">COUNTIF(C63:Q63,"0")</f>
        <v>8</v>
      </c>
      <c r="T63" s="25">
        <f t="shared" si="8"/>
        <v>12</v>
      </c>
      <c r="U63" s="26">
        <f t="shared" si="6"/>
        <v>0.16666666666666666</v>
      </c>
    </row>
    <row r="64" spans="2:21" thickBot="1" x14ac:dyDescent="0.3">
      <c r="B64" s="20" t="s">
        <v>45</v>
      </c>
      <c r="C64" s="30">
        <v>0</v>
      </c>
      <c r="D64" s="31">
        <v>1</v>
      </c>
      <c r="E64" s="31">
        <v>1</v>
      </c>
      <c r="F64" s="31">
        <v>0</v>
      </c>
      <c r="G64" s="31">
        <v>-1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1" t="s">
        <v>65</v>
      </c>
      <c r="O64" s="31" t="s">
        <v>65</v>
      </c>
      <c r="P64" s="31" t="s">
        <v>65</v>
      </c>
      <c r="Q64" s="32" t="s">
        <v>65</v>
      </c>
      <c r="R64" s="24">
        <f t="shared" si="7"/>
        <v>1</v>
      </c>
      <c r="S64" s="25">
        <f t="shared" si="9"/>
        <v>8</v>
      </c>
      <c r="T64" s="25">
        <f t="shared" si="8"/>
        <v>11</v>
      </c>
      <c r="U64" s="26">
        <f t="shared" si="6"/>
        <v>9.0909090909090912E-2</v>
      </c>
    </row>
    <row r="65" spans="2:21" hidden="1" thickBot="1" x14ac:dyDescent="0.3">
      <c r="B65" s="20" t="s">
        <v>50</v>
      </c>
      <c r="C65" s="30">
        <v>0</v>
      </c>
      <c r="D65" s="31">
        <v>0</v>
      </c>
      <c r="E65" s="31" t="s">
        <v>65</v>
      </c>
      <c r="F65" s="31" t="s">
        <v>65</v>
      </c>
      <c r="G65" s="31" t="s">
        <v>65</v>
      </c>
      <c r="H65" s="31" t="s">
        <v>74</v>
      </c>
      <c r="I65" s="31" t="s">
        <v>65</v>
      </c>
      <c r="J65" s="31" t="s">
        <v>65</v>
      </c>
      <c r="K65" s="31" t="s">
        <v>65</v>
      </c>
      <c r="L65" s="31">
        <v>0</v>
      </c>
      <c r="M65" s="31" t="s">
        <v>65</v>
      </c>
      <c r="N65" s="31">
        <v>0</v>
      </c>
      <c r="O65" s="31" t="s">
        <v>65</v>
      </c>
      <c r="P65" s="31" t="s">
        <v>65</v>
      </c>
      <c r="Q65" s="32" t="s">
        <v>65</v>
      </c>
      <c r="R65" s="24">
        <f t="shared" si="7"/>
        <v>0</v>
      </c>
      <c r="S65" s="25">
        <f t="shared" si="9"/>
        <v>4</v>
      </c>
      <c r="T65" s="25">
        <f t="shared" si="8"/>
        <v>4</v>
      </c>
      <c r="U65" s="26">
        <f t="shared" si="6"/>
        <v>0</v>
      </c>
    </row>
    <row r="66" spans="2:21" hidden="1" thickBot="1" x14ac:dyDescent="0.3">
      <c r="B66" s="20" t="s">
        <v>82</v>
      </c>
      <c r="C66" s="30" t="s">
        <v>65</v>
      </c>
      <c r="D66" s="31" t="s">
        <v>65</v>
      </c>
      <c r="E66" s="31" t="s">
        <v>65</v>
      </c>
      <c r="F66" s="31" t="s">
        <v>65</v>
      </c>
      <c r="G66" s="31" t="s">
        <v>65</v>
      </c>
      <c r="H66" s="31" t="s">
        <v>65</v>
      </c>
      <c r="I66" s="31" t="s">
        <v>65</v>
      </c>
      <c r="J66" s="31" t="s">
        <v>65</v>
      </c>
      <c r="K66" s="31" t="s">
        <v>65</v>
      </c>
      <c r="L66" s="31" t="s">
        <v>65</v>
      </c>
      <c r="M66" s="31">
        <v>1</v>
      </c>
      <c r="N66" s="31">
        <v>0</v>
      </c>
      <c r="O66" s="31">
        <v>-1</v>
      </c>
      <c r="P66" s="31" t="s">
        <v>65</v>
      </c>
      <c r="Q66" s="32" t="s">
        <v>65</v>
      </c>
      <c r="R66" s="24">
        <f t="shared" si="7"/>
        <v>0</v>
      </c>
      <c r="S66" s="25">
        <f t="shared" si="9"/>
        <v>1</v>
      </c>
      <c r="T66" s="25">
        <f t="shared" si="8"/>
        <v>3</v>
      </c>
      <c r="U66" s="26">
        <f t="shared" si="6"/>
        <v>0</v>
      </c>
    </row>
    <row r="67" spans="2:21" hidden="1" thickBot="1" x14ac:dyDescent="0.3">
      <c r="B67" s="20" t="s">
        <v>75</v>
      </c>
      <c r="C67" s="30" t="s">
        <v>65</v>
      </c>
      <c r="D67" s="31" t="s">
        <v>65</v>
      </c>
      <c r="E67" s="31" t="s">
        <v>65</v>
      </c>
      <c r="F67" s="31" t="s">
        <v>65</v>
      </c>
      <c r="G67" s="31" t="s">
        <v>65</v>
      </c>
      <c r="H67" s="31">
        <v>0</v>
      </c>
      <c r="I67" s="31">
        <v>0</v>
      </c>
      <c r="J67" s="31" t="s">
        <v>65</v>
      </c>
      <c r="K67" s="31" t="s">
        <v>65</v>
      </c>
      <c r="L67" s="31" t="s">
        <v>65</v>
      </c>
      <c r="M67" s="31" t="s">
        <v>65</v>
      </c>
      <c r="N67" s="31" t="s">
        <v>65</v>
      </c>
      <c r="O67" s="31" t="s">
        <v>65</v>
      </c>
      <c r="P67" s="31" t="s">
        <v>65</v>
      </c>
      <c r="Q67" s="32" t="s">
        <v>65</v>
      </c>
      <c r="R67" s="24">
        <f t="shared" si="7"/>
        <v>0</v>
      </c>
      <c r="S67" s="25">
        <f t="shared" si="9"/>
        <v>2</v>
      </c>
      <c r="T67" s="25">
        <f t="shared" si="8"/>
        <v>2</v>
      </c>
      <c r="U67" s="26">
        <f t="shared" ref="U67:U73" si="10">R67/T67</f>
        <v>0</v>
      </c>
    </row>
    <row r="68" spans="2:21" hidden="1" thickBot="1" x14ac:dyDescent="0.3">
      <c r="B68" s="20" t="s">
        <v>70</v>
      </c>
      <c r="C68" s="30" t="s">
        <v>65</v>
      </c>
      <c r="D68" s="31">
        <v>0</v>
      </c>
      <c r="E68" s="33" t="s">
        <v>102</v>
      </c>
      <c r="F68" s="31" t="s">
        <v>65</v>
      </c>
      <c r="G68" s="31" t="s">
        <v>65</v>
      </c>
      <c r="H68" s="31" t="s">
        <v>74</v>
      </c>
      <c r="I68" s="31" t="s">
        <v>65</v>
      </c>
      <c r="J68" s="31" t="s">
        <v>65</v>
      </c>
      <c r="K68" s="31" t="s">
        <v>65</v>
      </c>
      <c r="L68" s="31" t="s">
        <v>65</v>
      </c>
      <c r="M68" s="31" t="s">
        <v>65</v>
      </c>
      <c r="N68" s="31" t="s">
        <v>65</v>
      </c>
      <c r="O68" s="31" t="s">
        <v>65</v>
      </c>
      <c r="P68" s="31" t="s">
        <v>65</v>
      </c>
      <c r="Q68" s="32" t="s">
        <v>65</v>
      </c>
      <c r="R68" s="24">
        <f t="shared" si="7"/>
        <v>0</v>
      </c>
      <c r="S68" s="25">
        <f t="shared" si="9"/>
        <v>1</v>
      </c>
      <c r="T68" s="25">
        <f t="shared" si="8"/>
        <v>1</v>
      </c>
      <c r="U68" s="26">
        <f t="shared" si="10"/>
        <v>0</v>
      </c>
    </row>
    <row r="69" spans="2:21" hidden="1" thickBot="1" x14ac:dyDescent="0.3">
      <c r="B69" s="20" t="s">
        <v>84</v>
      </c>
      <c r="C69" s="30" t="s">
        <v>65</v>
      </c>
      <c r="D69" s="31" t="s">
        <v>65</v>
      </c>
      <c r="E69" s="31" t="s">
        <v>65</v>
      </c>
      <c r="F69" s="31" t="s">
        <v>65</v>
      </c>
      <c r="G69" s="31" t="s">
        <v>65</v>
      </c>
      <c r="H69" s="31" t="s">
        <v>65</v>
      </c>
      <c r="I69" s="31" t="s">
        <v>65</v>
      </c>
      <c r="J69" s="31" t="s">
        <v>65</v>
      </c>
      <c r="K69" s="31" t="s">
        <v>65</v>
      </c>
      <c r="L69" s="31">
        <v>0</v>
      </c>
      <c r="M69" s="31" t="s">
        <v>65</v>
      </c>
      <c r="N69" s="31" t="s">
        <v>65</v>
      </c>
      <c r="O69" s="31" t="s">
        <v>65</v>
      </c>
      <c r="P69" s="31" t="s">
        <v>65</v>
      </c>
      <c r="Q69" s="32" t="s">
        <v>65</v>
      </c>
      <c r="R69" s="24">
        <f t="shared" si="7"/>
        <v>0</v>
      </c>
      <c r="S69" s="25">
        <f t="shared" si="9"/>
        <v>1</v>
      </c>
      <c r="T69" s="25">
        <f t="shared" si="8"/>
        <v>1</v>
      </c>
      <c r="U69" s="26">
        <f t="shared" si="10"/>
        <v>0</v>
      </c>
    </row>
    <row r="70" spans="2:21" hidden="1" thickBot="1" x14ac:dyDescent="0.3">
      <c r="B70" s="20" t="s">
        <v>89</v>
      </c>
      <c r="C70" s="30" t="s">
        <v>65</v>
      </c>
      <c r="D70" s="31" t="s">
        <v>65</v>
      </c>
      <c r="E70" s="31" t="s">
        <v>65</v>
      </c>
      <c r="F70" s="31" t="s">
        <v>65</v>
      </c>
      <c r="G70" s="31" t="s">
        <v>65</v>
      </c>
      <c r="H70" s="31" t="s">
        <v>65</v>
      </c>
      <c r="I70" s="31" t="s">
        <v>65</v>
      </c>
      <c r="J70" s="31" t="s">
        <v>65</v>
      </c>
      <c r="K70" s="31" t="s">
        <v>65</v>
      </c>
      <c r="L70" s="31" t="s">
        <v>65</v>
      </c>
      <c r="M70" s="31" t="s">
        <v>65</v>
      </c>
      <c r="N70" s="31">
        <v>0</v>
      </c>
      <c r="O70" s="31" t="s">
        <v>65</v>
      </c>
      <c r="P70" s="31" t="s">
        <v>65</v>
      </c>
      <c r="Q70" s="32" t="s">
        <v>65</v>
      </c>
      <c r="R70" s="24">
        <f t="shared" si="7"/>
        <v>0</v>
      </c>
      <c r="S70" s="25">
        <f t="shared" si="9"/>
        <v>1</v>
      </c>
      <c r="T70" s="25">
        <f t="shared" si="8"/>
        <v>1</v>
      </c>
      <c r="U70" s="26">
        <f t="shared" si="10"/>
        <v>0</v>
      </c>
    </row>
    <row r="71" spans="2:21" hidden="1" thickBot="1" x14ac:dyDescent="0.3">
      <c r="B71" s="20" t="s">
        <v>69</v>
      </c>
      <c r="C71" s="30" t="s">
        <v>65</v>
      </c>
      <c r="D71" s="31">
        <v>0</v>
      </c>
      <c r="E71" s="31" t="s">
        <v>65</v>
      </c>
      <c r="F71" s="31" t="s">
        <v>65</v>
      </c>
      <c r="G71" s="31" t="s">
        <v>65</v>
      </c>
      <c r="H71" s="31" t="s">
        <v>74</v>
      </c>
      <c r="I71" s="31" t="s">
        <v>65</v>
      </c>
      <c r="J71" s="31" t="s">
        <v>65</v>
      </c>
      <c r="K71" s="31" t="s">
        <v>65</v>
      </c>
      <c r="L71" s="31" t="s">
        <v>65</v>
      </c>
      <c r="M71" s="31" t="s">
        <v>65</v>
      </c>
      <c r="N71" s="31" t="s">
        <v>65</v>
      </c>
      <c r="O71" s="31" t="s">
        <v>65</v>
      </c>
      <c r="P71" s="31" t="s">
        <v>65</v>
      </c>
      <c r="Q71" s="32" t="s">
        <v>65</v>
      </c>
      <c r="R71" s="24">
        <f t="shared" si="7"/>
        <v>0</v>
      </c>
      <c r="S71" s="25">
        <f t="shared" si="9"/>
        <v>1</v>
      </c>
      <c r="T71" s="25">
        <f t="shared" si="8"/>
        <v>1</v>
      </c>
      <c r="U71" s="26">
        <f t="shared" si="10"/>
        <v>0</v>
      </c>
    </row>
    <row r="72" spans="2:21" hidden="1" thickBot="1" x14ac:dyDescent="0.3">
      <c r="B72" s="20" t="s">
        <v>98</v>
      </c>
      <c r="C72" s="30" t="s">
        <v>65</v>
      </c>
      <c r="D72" s="31" t="s">
        <v>65</v>
      </c>
      <c r="E72" s="31" t="s">
        <v>65</v>
      </c>
      <c r="F72" s="31" t="s">
        <v>65</v>
      </c>
      <c r="G72" s="31" t="s">
        <v>65</v>
      </c>
      <c r="H72" s="31" t="s">
        <v>65</v>
      </c>
      <c r="I72" s="31" t="s">
        <v>65</v>
      </c>
      <c r="J72" s="31" t="s">
        <v>65</v>
      </c>
      <c r="K72" s="31" t="s">
        <v>65</v>
      </c>
      <c r="L72" s="31" t="s">
        <v>65</v>
      </c>
      <c r="M72" s="31" t="s">
        <v>65</v>
      </c>
      <c r="N72" s="31" t="s">
        <v>65</v>
      </c>
      <c r="O72" s="31" t="s">
        <v>65</v>
      </c>
      <c r="P72" s="32">
        <v>0</v>
      </c>
      <c r="Q72" s="32" t="s">
        <v>65</v>
      </c>
      <c r="R72" s="24">
        <f t="shared" si="7"/>
        <v>0</v>
      </c>
      <c r="S72" s="25">
        <f t="shared" si="9"/>
        <v>1</v>
      </c>
      <c r="T72" s="25">
        <f t="shared" si="8"/>
        <v>1</v>
      </c>
      <c r="U72" s="26">
        <f t="shared" si="10"/>
        <v>0</v>
      </c>
    </row>
    <row r="73" spans="2:21" hidden="1" thickBot="1" x14ac:dyDescent="0.3">
      <c r="B73" s="20" t="s">
        <v>83</v>
      </c>
      <c r="C73" s="30" t="s">
        <v>65</v>
      </c>
      <c r="D73" s="31" t="s">
        <v>65</v>
      </c>
      <c r="E73" s="31" t="s">
        <v>65</v>
      </c>
      <c r="F73" s="31" t="s">
        <v>65</v>
      </c>
      <c r="G73" s="31" t="s">
        <v>65</v>
      </c>
      <c r="H73" s="31" t="s">
        <v>65</v>
      </c>
      <c r="I73" s="31" t="s">
        <v>65</v>
      </c>
      <c r="J73" s="31" t="s">
        <v>65</v>
      </c>
      <c r="K73" s="31" t="s">
        <v>65</v>
      </c>
      <c r="L73" s="31">
        <v>0</v>
      </c>
      <c r="M73" s="31" t="s">
        <v>65</v>
      </c>
      <c r="N73" s="31" t="s">
        <v>65</v>
      </c>
      <c r="O73" s="31" t="s">
        <v>65</v>
      </c>
      <c r="P73" s="31" t="s">
        <v>65</v>
      </c>
      <c r="Q73" s="32" t="s">
        <v>65</v>
      </c>
      <c r="R73" s="24">
        <f t="shared" si="7"/>
        <v>0</v>
      </c>
      <c r="S73" s="25">
        <f t="shared" si="9"/>
        <v>1</v>
      </c>
      <c r="T73" s="25">
        <f t="shared" si="8"/>
        <v>1</v>
      </c>
      <c r="U73" s="26">
        <f t="shared" si="10"/>
        <v>0</v>
      </c>
    </row>
    <row r="74" spans="2:21" hidden="1" thickBot="1" x14ac:dyDescent="0.3">
      <c r="B74" s="20" t="s">
        <v>88</v>
      </c>
      <c r="C74" s="30" t="s">
        <v>65</v>
      </c>
      <c r="D74" s="31" t="s">
        <v>65</v>
      </c>
      <c r="E74" s="31" t="s">
        <v>65</v>
      </c>
      <c r="F74" s="31" t="s">
        <v>65</v>
      </c>
      <c r="G74" s="31" t="s">
        <v>65</v>
      </c>
      <c r="H74" s="31" t="s">
        <v>65</v>
      </c>
      <c r="I74" s="31" t="s">
        <v>65</v>
      </c>
      <c r="J74" s="31" t="s">
        <v>65</v>
      </c>
      <c r="K74" s="31" t="s">
        <v>65</v>
      </c>
      <c r="L74" s="31" t="s">
        <v>65</v>
      </c>
      <c r="M74" s="33" t="s">
        <v>102</v>
      </c>
      <c r="N74" s="31" t="s">
        <v>65</v>
      </c>
      <c r="O74" s="31" t="s">
        <v>65</v>
      </c>
      <c r="P74" s="31" t="s">
        <v>65</v>
      </c>
      <c r="Q74" s="32" t="s">
        <v>65</v>
      </c>
      <c r="R74" s="24">
        <f t="shared" si="7"/>
        <v>0</v>
      </c>
      <c r="S74" s="25">
        <f t="shared" si="9"/>
        <v>0</v>
      </c>
      <c r="T74" s="25">
        <f t="shared" si="8"/>
        <v>0</v>
      </c>
      <c r="U74" s="26">
        <v>0</v>
      </c>
    </row>
    <row r="75" spans="2:21" hidden="1" thickBot="1" x14ac:dyDescent="0.3">
      <c r="B75" s="20" t="s">
        <v>90</v>
      </c>
      <c r="C75" s="30" t="s">
        <v>65</v>
      </c>
      <c r="D75" s="30" t="s">
        <v>65</v>
      </c>
      <c r="E75" s="30" t="s">
        <v>65</v>
      </c>
      <c r="F75" s="30" t="s">
        <v>65</v>
      </c>
      <c r="G75" s="30" t="s">
        <v>65</v>
      </c>
      <c r="H75" s="30" t="s">
        <v>65</v>
      </c>
      <c r="I75" s="30" t="s">
        <v>65</v>
      </c>
      <c r="J75" s="30" t="s">
        <v>65</v>
      </c>
      <c r="K75" s="30" t="s">
        <v>65</v>
      </c>
      <c r="L75" s="30" t="s">
        <v>65</v>
      </c>
      <c r="M75" s="30" t="s">
        <v>65</v>
      </c>
      <c r="N75" s="35" t="s">
        <v>102</v>
      </c>
      <c r="O75" s="30" t="s">
        <v>65</v>
      </c>
      <c r="P75" s="31" t="s">
        <v>65</v>
      </c>
      <c r="Q75" s="32" t="s">
        <v>65</v>
      </c>
      <c r="R75" s="24">
        <f t="shared" si="7"/>
        <v>0</v>
      </c>
      <c r="S75" s="25">
        <f t="shared" si="9"/>
        <v>0</v>
      </c>
      <c r="T75" s="25">
        <f t="shared" si="8"/>
        <v>0</v>
      </c>
      <c r="U75" s="26">
        <v>0</v>
      </c>
    </row>
    <row r="76" spans="2:21" hidden="1" thickBot="1" x14ac:dyDescent="0.3">
      <c r="B76" s="36" t="s">
        <v>85</v>
      </c>
      <c r="C76" s="37" t="s">
        <v>65</v>
      </c>
      <c r="D76" s="38" t="s">
        <v>65</v>
      </c>
      <c r="E76" s="38" t="s">
        <v>65</v>
      </c>
      <c r="F76" s="38" t="s">
        <v>65</v>
      </c>
      <c r="G76" s="38" t="s">
        <v>65</v>
      </c>
      <c r="H76" s="38" t="s">
        <v>65</v>
      </c>
      <c r="I76" s="38" t="s">
        <v>65</v>
      </c>
      <c r="J76" s="38" t="s">
        <v>65</v>
      </c>
      <c r="K76" s="38" t="s">
        <v>65</v>
      </c>
      <c r="L76" s="39" t="s">
        <v>102</v>
      </c>
      <c r="M76" s="31" t="s">
        <v>65</v>
      </c>
      <c r="N76" s="31" t="s">
        <v>65</v>
      </c>
      <c r="O76" s="31" t="s">
        <v>65</v>
      </c>
      <c r="P76" s="31" t="s">
        <v>65</v>
      </c>
      <c r="Q76" s="32" t="s">
        <v>65</v>
      </c>
      <c r="R76" s="24">
        <f t="shared" si="7"/>
        <v>0</v>
      </c>
      <c r="S76" s="25">
        <f t="shared" si="9"/>
        <v>0</v>
      </c>
      <c r="T76" s="25">
        <f t="shared" si="8"/>
        <v>0</v>
      </c>
      <c r="U76" s="26">
        <v>0</v>
      </c>
    </row>
    <row r="77" spans="2:21" thickBot="1" x14ac:dyDescent="0.3">
      <c r="B77" s="40" t="s">
        <v>101</v>
      </c>
      <c r="C77" s="41">
        <f t="shared" ref="C77:Q77" si="11">(COUNTIF(C3:C51,"1")/COUNT(C3:C51))</f>
        <v>0.55172413793103448</v>
      </c>
      <c r="D77" s="41">
        <f t="shared" si="11"/>
        <v>0.76923076923076927</v>
      </c>
      <c r="E77" s="41">
        <f t="shared" si="11"/>
        <v>0.66666666666666663</v>
      </c>
      <c r="F77" s="41">
        <f t="shared" si="11"/>
        <v>0.54838709677419351</v>
      </c>
      <c r="G77" s="41">
        <f t="shared" si="11"/>
        <v>0.6333333333333333</v>
      </c>
      <c r="H77" s="41">
        <f t="shared" si="11"/>
        <v>0.7142857142857143</v>
      </c>
      <c r="I77" s="41">
        <f t="shared" si="11"/>
        <v>0.5</v>
      </c>
      <c r="J77" s="41">
        <f t="shared" si="11"/>
        <v>0.56666666666666665</v>
      </c>
      <c r="K77" s="41">
        <f t="shared" si="11"/>
        <v>0.34482758620689657</v>
      </c>
      <c r="L77" s="41">
        <f t="shared" si="11"/>
        <v>0.81481481481481477</v>
      </c>
      <c r="M77" s="41">
        <f t="shared" si="11"/>
        <v>0.5</v>
      </c>
      <c r="N77" s="41">
        <f t="shared" si="11"/>
        <v>0.68965517241379315</v>
      </c>
      <c r="O77" s="41">
        <f t="shared" si="11"/>
        <v>0.6333333333333333</v>
      </c>
      <c r="P77" s="41">
        <f t="shared" si="11"/>
        <v>0.69565217391304346</v>
      </c>
      <c r="Q77" s="41">
        <f t="shared" si="11"/>
        <v>0.77142857142857146</v>
      </c>
      <c r="R77" s="42">
        <f>SUM(R3:R76)</f>
        <v>309</v>
      </c>
      <c r="S77" s="42">
        <f>T77-R77</f>
        <v>266</v>
      </c>
      <c r="T77" s="42">
        <f>SUM(T3:T76)</f>
        <v>575</v>
      </c>
      <c r="U77" s="41">
        <f>AVERAGE(C77:Q77)</f>
        <v>0.62666706913325543</v>
      </c>
    </row>
    <row r="78" spans="2:21" x14ac:dyDescent="0.25">
      <c r="T78" s="14"/>
    </row>
  </sheetData>
  <autoFilter ref="B2:U77">
    <filterColumn colId="18">
      <filters>
        <filter val="11"/>
        <filter val="12"/>
        <filter val="13"/>
        <filter val="14"/>
        <filter val="15"/>
        <filter val="16"/>
        <filter val="5"/>
        <filter val="575"/>
        <filter val="6"/>
        <filter val="7"/>
        <filter val="8"/>
        <filter val="9"/>
      </filters>
    </filterColumn>
    <sortState ref="B3:U76">
      <sortCondition descending="1" ref="U3:U76"/>
      <sortCondition descending="1" ref="R3:R76"/>
      <sortCondition descending="1" ref="T3:T76"/>
    </sortState>
  </autoFilter>
  <pageMargins left="0.7" right="0.7" top="0.75" bottom="0.75" header="0.3" footer="0.3"/>
  <pageSetup paperSize="8" orientation="portrait" r:id="rId1"/>
  <headerFooter>
    <oddHeader>&amp;L&amp;"Calibri"&amp;8 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6"/>
  <sheetViews>
    <sheetView showGridLines="0" tabSelected="1" zoomScale="80" zoomScaleNormal="80" workbookViewId="0">
      <selection activeCell="K40" sqref="K40"/>
    </sheetView>
  </sheetViews>
  <sheetFormatPr defaultRowHeight="15" x14ac:dyDescent="0.25"/>
  <cols>
    <col min="2" max="2" width="17.7109375" bestFit="1" customWidth="1"/>
    <col min="3" max="11" width="13.5703125" customWidth="1"/>
    <col min="12" max="17" width="13.5703125" hidden="1" customWidth="1"/>
    <col min="18" max="18" width="13" hidden="1" customWidth="1"/>
    <col min="19" max="19" width="12.7109375" customWidth="1"/>
    <col min="20" max="20" width="9" customWidth="1"/>
    <col min="21" max="21" width="20.28515625" bestFit="1" customWidth="1"/>
    <col min="22" max="22" width="14.7109375" customWidth="1"/>
    <col min="23" max="23" width="20.28515625" customWidth="1"/>
    <col min="24" max="24" width="12.140625" customWidth="1"/>
  </cols>
  <sheetData>
    <row r="2" spans="2:24" ht="54" customHeight="1" thickBot="1" x14ac:dyDescent="0.3">
      <c r="B2" s="89" t="s">
        <v>91</v>
      </c>
      <c r="C2" s="90" t="s">
        <v>136</v>
      </c>
      <c r="D2" s="90" t="s">
        <v>137</v>
      </c>
      <c r="E2" s="90" t="s">
        <v>138</v>
      </c>
      <c r="F2" s="90" t="s">
        <v>139</v>
      </c>
      <c r="G2" s="90" t="s">
        <v>140</v>
      </c>
      <c r="H2" s="90" t="s">
        <v>141</v>
      </c>
      <c r="I2" s="90" t="s">
        <v>142</v>
      </c>
      <c r="J2" s="90" t="s">
        <v>143</v>
      </c>
      <c r="K2" s="90" t="s">
        <v>144</v>
      </c>
      <c r="L2" s="90" t="s">
        <v>145</v>
      </c>
      <c r="M2" s="90" t="s">
        <v>146</v>
      </c>
      <c r="N2" s="90" t="s">
        <v>147</v>
      </c>
      <c r="O2" s="90" t="s">
        <v>148</v>
      </c>
      <c r="P2" s="90" t="s">
        <v>149</v>
      </c>
      <c r="Q2" s="90" t="s">
        <v>150</v>
      </c>
      <c r="R2" s="90" t="s">
        <v>151</v>
      </c>
      <c r="S2" s="91" t="s">
        <v>61</v>
      </c>
      <c r="T2" s="91" t="s">
        <v>63</v>
      </c>
      <c r="U2" s="91" t="s">
        <v>62</v>
      </c>
      <c r="V2" s="91" t="s">
        <v>201</v>
      </c>
      <c r="W2" s="91" t="s">
        <v>200</v>
      </c>
      <c r="X2" s="92" t="s">
        <v>64</v>
      </c>
    </row>
    <row r="3" spans="2:24" ht="15.75" x14ac:dyDescent="0.25">
      <c r="B3" s="43" t="s">
        <v>180</v>
      </c>
      <c r="C3" s="67">
        <v>1</v>
      </c>
      <c r="D3" s="68">
        <v>1</v>
      </c>
      <c r="E3" s="68">
        <v>1</v>
      </c>
      <c r="F3" s="68">
        <v>1</v>
      </c>
      <c r="G3" s="68">
        <v>1</v>
      </c>
      <c r="H3" s="68">
        <v>1</v>
      </c>
      <c r="I3" s="68">
        <v>1</v>
      </c>
      <c r="J3" s="68">
        <v>1</v>
      </c>
      <c r="K3" s="68">
        <v>1</v>
      </c>
      <c r="L3" s="68"/>
      <c r="M3" s="68"/>
      <c r="N3" s="68"/>
      <c r="O3" s="68"/>
      <c r="P3" s="68"/>
      <c r="Q3" s="68"/>
      <c r="R3" s="74"/>
      <c r="S3" s="71">
        <f>SUM(Table1[[#This Row],[01/01/2019]:[31/01/2019]])</f>
        <v>9</v>
      </c>
      <c r="T3" s="62">
        <f>(U3-S3)</f>
        <v>0</v>
      </c>
      <c r="U3" s="69">
        <f>COUNT(C3:Q3)</f>
        <v>9</v>
      </c>
      <c r="V3" s="76">
        <v>0</v>
      </c>
      <c r="W3" s="70">
        <v>0</v>
      </c>
      <c r="X3" s="101">
        <f>IFERROR(S3/U3,0)</f>
        <v>1</v>
      </c>
    </row>
    <row r="4" spans="2:24" ht="15.75" x14ac:dyDescent="0.25">
      <c r="B4" s="43" t="s">
        <v>184</v>
      </c>
      <c r="C4" s="73">
        <v>1</v>
      </c>
      <c r="D4" s="11">
        <v>1</v>
      </c>
      <c r="E4" s="11" t="s">
        <v>65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/>
      <c r="M4" s="11"/>
      <c r="N4" s="11"/>
      <c r="O4" s="11"/>
      <c r="P4" s="11"/>
      <c r="Q4" s="11"/>
      <c r="R4" s="12"/>
      <c r="S4" s="72">
        <f>SUM(Table1[[#This Row],[01/01/2019]:[31/01/2019]])</f>
        <v>8</v>
      </c>
      <c r="T4" s="9">
        <f>(U4-S4)</f>
        <v>0</v>
      </c>
      <c r="U4" s="70">
        <f>COUNT(C4:Q4)</f>
        <v>8</v>
      </c>
      <c r="V4" s="76">
        <v>0</v>
      </c>
      <c r="W4" s="70">
        <v>0</v>
      </c>
      <c r="X4" s="66">
        <f>IFERROR(S4/U4,0)</f>
        <v>1</v>
      </c>
    </row>
    <row r="5" spans="2:24" ht="15.75" x14ac:dyDescent="0.25">
      <c r="B5" s="43" t="s">
        <v>178</v>
      </c>
      <c r="C5" s="10">
        <v>1</v>
      </c>
      <c r="D5" s="48">
        <v>1</v>
      </c>
      <c r="E5" s="48">
        <v>1</v>
      </c>
      <c r="F5" s="11">
        <v>1</v>
      </c>
      <c r="G5" s="11">
        <v>1</v>
      </c>
      <c r="H5" s="11">
        <v>1</v>
      </c>
      <c r="I5" s="11" t="s">
        <v>65</v>
      </c>
      <c r="J5" s="11">
        <v>1</v>
      </c>
      <c r="K5" s="11">
        <v>1</v>
      </c>
      <c r="L5" s="11"/>
      <c r="M5" s="11"/>
      <c r="N5" s="11"/>
      <c r="O5" s="11"/>
      <c r="P5" s="11"/>
      <c r="Q5" s="11"/>
      <c r="R5" s="12"/>
      <c r="S5" s="72">
        <f>SUM(Table1[[#This Row],[01/01/2019]:[31/01/2019]])</f>
        <v>8</v>
      </c>
      <c r="T5" s="9">
        <f>(U5-S5)</f>
        <v>0</v>
      </c>
      <c r="U5" s="70">
        <f>COUNT(C5:Q5)</f>
        <v>8</v>
      </c>
      <c r="V5" s="86">
        <v>4</v>
      </c>
      <c r="W5" s="70">
        <v>0</v>
      </c>
      <c r="X5" s="66">
        <f>IFERROR(S5/U5,0)</f>
        <v>1</v>
      </c>
    </row>
    <row r="6" spans="2:24" ht="15.75" x14ac:dyDescent="0.25">
      <c r="B6" s="47" t="s">
        <v>199</v>
      </c>
      <c r="C6" s="10" t="s">
        <v>65</v>
      </c>
      <c r="D6" s="11" t="s">
        <v>65</v>
      </c>
      <c r="E6" s="11" t="s">
        <v>65</v>
      </c>
      <c r="F6" s="11" t="s">
        <v>65</v>
      </c>
      <c r="G6" s="11">
        <v>1</v>
      </c>
      <c r="H6" s="11">
        <v>1</v>
      </c>
      <c r="I6" s="11">
        <v>1</v>
      </c>
      <c r="J6" s="11" t="s">
        <v>65</v>
      </c>
      <c r="K6" s="11" t="s">
        <v>65</v>
      </c>
      <c r="L6" s="11"/>
      <c r="M6" s="11"/>
      <c r="N6" s="11"/>
      <c r="O6" s="11"/>
      <c r="P6" s="11"/>
      <c r="Q6" s="11"/>
      <c r="R6" s="12"/>
      <c r="S6" s="72">
        <f>SUM(Table1[[#This Row],[01/01/2019]:[31/01/2019]])</f>
        <v>3</v>
      </c>
      <c r="T6" s="64">
        <f>(U6-S6)</f>
        <v>0</v>
      </c>
      <c r="U6" s="76">
        <f>COUNT(C6:Q6)</f>
        <v>3</v>
      </c>
      <c r="V6" s="76">
        <v>0</v>
      </c>
      <c r="W6" s="70">
        <v>0</v>
      </c>
      <c r="X6" s="65">
        <f>IFERROR(S6/U6,0)</f>
        <v>1</v>
      </c>
    </row>
    <row r="7" spans="2:24" ht="15.75" x14ac:dyDescent="0.25">
      <c r="B7" s="47" t="s">
        <v>202</v>
      </c>
      <c r="C7" s="10" t="s">
        <v>65</v>
      </c>
      <c r="D7" s="11" t="s">
        <v>65</v>
      </c>
      <c r="E7" s="11" t="s">
        <v>65</v>
      </c>
      <c r="F7" s="11" t="s">
        <v>65</v>
      </c>
      <c r="G7" s="11" t="s">
        <v>65</v>
      </c>
      <c r="H7" s="11">
        <v>1</v>
      </c>
      <c r="I7" s="11" t="s">
        <v>65</v>
      </c>
      <c r="J7" s="11" t="s">
        <v>65</v>
      </c>
      <c r="K7" s="11">
        <v>1</v>
      </c>
      <c r="L7" s="11"/>
      <c r="M7" s="11"/>
      <c r="N7" s="11"/>
      <c r="O7" s="11"/>
      <c r="P7" s="11"/>
      <c r="Q7" s="11"/>
      <c r="R7" s="12"/>
      <c r="S7" s="72">
        <f>SUM(Table1[[#This Row],[01/01/2019]:[31/01/2019]])</f>
        <v>2</v>
      </c>
      <c r="T7" s="64">
        <f>(U7-S7)</f>
        <v>0</v>
      </c>
      <c r="U7" s="76">
        <f>COUNT(C7:Q7)</f>
        <v>2</v>
      </c>
      <c r="V7" s="76">
        <v>0</v>
      </c>
      <c r="W7" s="70">
        <v>0</v>
      </c>
      <c r="X7" s="65">
        <f>IFERROR(S7/U7,0)</f>
        <v>1</v>
      </c>
    </row>
    <row r="8" spans="2:24" ht="15.75" x14ac:dyDescent="0.25">
      <c r="B8" s="93" t="s">
        <v>203</v>
      </c>
      <c r="C8" s="10" t="s">
        <v>65</v>
      </c>
      <c r="D8" s="11" t="s">
        <v>65</v>
      </c>
      <c r="E8" s="11" t="s">
        <v>65</v>
      </c>
      <c r="F8" s="11" t="s">
        <v>65</v>
      </c>
      <c r="G8" s="11" t="s">
        <v>65</v>
      </c>
      <c r="H8" s="11" t="s">
        <v>65</v>
      </c>
      <c r="I8" s="11">
        <v>1</v>
      </c>
      <c r="J8" s="11">
        <v>1</v>
      </c>
      <c r="K8" s="11" t="s">
        <v>65</v>
      </c>
      <c r="L8" s="11"/>
      <c r="M8" s="11"/>
      <c r="N8" s="11"/>
      <c r="O8" s="11"/>
      <c r="P8" s="11"/>
      <c r="Q8" s="11"/>
      <c r="R8" s="12"/>
      <c r="S8" s="72">
        <f>SUM(Table1[[#This Row],[01/01/2019]:[31/01/2019]])</f>
        <v>2</v>
      </c>
      <c r="T8" s="64">
        <f>(U8-S8)</f>
        <v>0</v>
      </c>
      <c r="U8" s="76">
        <f>COUNT(C8:Q8)</f>
        <v>2</v>
      </c>
      <c r="V8" s="76">
        <v>0</v>
      </c>
      <c r="W8" s="70">
        <v>0</v>
      </c>
      <c r="X8" s="94">
        <f>IFERROR(S8/U8,0)</f>
        <v>1</v>
      </c>
    </row>
    <row r="9" spans="2:24" ht="15.75" x14ac:dyDescent="0.25">
      <c r="B9" s="47" t="s">
        <v>197</v>
      </c>
      <c r="C9" s="10" t="s">
        <v>65</v>
      </c>
      <c r="D9" s="11" t="s">
        <v>65</v>
      </c>
      <c r="E9" s="11" t="s">
        <v>65</v>
      </c>
      <c r="F9" s="11" t="s">
        <v>65</v>
      </c>
      <c r="G9" s="11">
        <v>1</v>
      </c>
      <c r="H9" s="11" t="s">
        <v>65</v>
      </c>
      <c r="I9" s="11" t="s">
        <v>65</v>
      </c>
      <c r="J9" s="11" t="s">
        <v>65</v>
      </c>
      <c r="K9" s="11" t="s">
        <v>65</v>
      </c>
      <c r="L9" s="11"/>
      <c r="M9" s="11"/>
      <c r="N9" s="11"/>
      <c r="O9" s="11"/>
      <c r="P9" s="11"/>
      <c r="Q9" s="11"/>
      <c r="R9" s="12"/>
      <c r="S9" s="72">
        <f>SUM(Table1[[#This Row],[01/01/2019]:[31/01/2019]])</f>
        <v>1</v>
      </c>
      <c r="T9" s="64">
        <f>(U9-S9)</f>
        <v>0</v>
      </c>
      <c r="U9" s="76">
        <f>COUNT(C9:Q9)</f>
        <v>1</v>
      </c>
      <c r="V9" s="76">
        <v>0</v>
      </c>
      <c r="W9" s="70">
        <v>0</v>
      </c>
      <c r="X9" s="65">
        <f>IFERROR(S9/U9,0)</f>
        <v>1</v>
      </c>
    </row>
    <row r="10" spans="2:24" ht="15.75" x14ac:dyDescent="0.25">
      <c r="B10" s="43" t="s">
        <v>158</v>
      </c>
      <c r="C10" s="10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2</v>
      </c>
      <c r="K10" s="11">
        <v>2</v>
      </c>
      <c r="L10" s="11"/>
      <c r="M10" s="11"/>
      <c r="N10" s="11"/>
      <c r="O10" s="11"/>
      <c r="P10" s="11"/>
      <c r="Q10" s="11"/>
      <c r="R10" s="12"/>
      <c r="S10" s="72">
        <f>SUM(Table1[[#This Row],[01/01/2019]:[31/01/2019]])</f>
        <v>11</v>
      </c>
      <c r="T10" s="9">
        <f>(U10-S10)</f>
        <v>1</v>
      </c>
      <c r="U10" s="70">
        <f>COUNT(C10:Q10)+3</f>
        <v>12</v>
      </c>
      <c r="V10" s="76">
        <v>0</v>
      </c>
      <c r="W10" s="70">
        <v>0</v>
      </c>
      <c r="X10" s="66">
        <f>IFERROR(S10/U10,0)</f>
        <v>0.91666666666666663</v>
      </c>
    </row>
    <row r="11" spans="2:24" ht="15.75" x14ac:dyDescent="0.25">
      <c r="B11" s="43" t="s">
        <v>173</v>
      </c>
      <c r="C11" s="10">
        <v>1</v>
      </c>
      <c r="D11" s="11">
        <v>1</v>
      </c>
      <c r="E11" s="11">
        <v>1</v>
      </c>
      <c r="F11" s="11">
        <v>1</v>
      </c>
      <c r="G11" s="11">
        <v>1</v>
      </c>
      <c r="H11" s="11">
        <v>2</v>
      </c>
      <c r="I11" s="11">
        <v>1</v>
      </c>
      <c r="J11" s="11">
        <v>0</v>
      </c>
      <c r="K11" s="11">
        <v>1</v>
      </c>
      <c r="L11" s="11"/>
      <c r="M11" s="11"/>
      <c r="N11" s="11"/>
      <c r="O11" s="11"/>
      <c r="P11" s="11"/>
      <c r="Q11" s="11"/>
      <c r="R11" s="12"/>
      <c r="S11" s="72">
        <f>SUM(Table1[[#This Row],[01/01/2019]:[31/01/2019]])</f>
        <v>9</v>
      </c>
      <c r="T11" s="9">
        <f>(U11-S11)</f>
        <v>1</v>
      </c>
      <c r="U11" s="70">
        <f>COUNT(C11:Q11)+1</f>
        <v>10</v>
      </c>
      <c r="V11" s="76">
        <v>0</v>
      </c>
      <c r="W11" s="70">
        <v>0</v>
      </c>
      <c r="X11" s="66">
        <f>IFERROR(S11/U11,0)</f>
        <v>0.9</v>
      </c>
    </row>
    <row r="12" spans="2:24" ht="15.75" x14ac:dyDescent="0.25">
      <c r="B12" s="47" t="s">
        <v>171</v>
      </c>
      <c r="C12" s="10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0</v>
      </c>
      <c r="L12" s="11"/>
      <c r="M12" s="11"/>
      <c r="N12" s="11"/>
      <c r="O12" s="11"/>
      <c r="P12" s="11"/>
      <c r="Q12" s="11"/>
      <c r="R12" s="12"/>
      <c r="S12" s="72">
        <f>SUM(Table1[[#This Row],[01/01/2019]:[31/01/2019]])</f>
        <v>8</v>
      </c>
      <c r="T12" s="9">
        <f>(U12-S12)</f>
        <v>1</v>
      </c>
      <c r="U12" s="70">
        <f>COUNT(C12:Q12)</f>
        <v>9</v>
      </c>
      <c r="V12" s="76">
        <v>0</v>
      </c>
      <c r="W12" s="70">
        <v>0</v>
      </c>
      <c r="X12" s="65">
        <f>IFERROR(S12/U12,0)</f>
        <v>0.88888888888888884</v>
      </c>
    </row>
    <row r="13" spans="2:24" ht="15" customHeight="1" x14ac:dyDescent="0.25">
      <c r="B13" s="47" t="s">
        <v>166</v>
      </c>
      <c r="C13" s="10">
        <v>1</v>
      </c>
      <c r="D13" s="11">
        <v>0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/>
      <c r="M13" s="11"/>
      <c r="N13" s="11"/>
      <c r="O13" s="11"/>
      <c r="P13" s="11"/>
      <c r="Q13" s="11"/>
      <c r="R13" s="12"/>
      <c r="S13" s="72">
        <f>SUM(Table1[[#This Row],[01/01/2019]:[31/01/2019]])</f>
        <v>8</v>
      </c>
      <c r="T13" s="9">
        <f>(U13-S13)</f>
        <v>1</v>
      </c>
      <c r="U13" s="70">
        <f>COUNT(C13:Q13)</f>
        <v>9</v>
      </c>
      <c r="V13" s="76">
        <v>0</v>
      </c>
      <c r="W13" s="70">
        <v>0</v>
      </c>
      <c r="X13" s="65">
        <f>IFERROR(S13/U13,0)</f>
        <v>0.88888888888888884</v>
      </c>
    </row>
    <row r="14" spans="2:24" ht="15.75" x14ac:dyDescent="0.25">
      <c r="B14" s="47" t="s">
        <v>165</v>
      </c>
      <c r="C14" s="10">
        <v>1</v>
      </c>
      <c r="D14" s="11">
        <v>1</v>
      </c>
      <c r="E14" s="11">
        <v>1</v>
      </c>
      <c r="F14" s="11">
        <v>0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/>
      <c r="M14" s="11"/>
      <c r="N14" s="11"/>
      <c r="O14" s="11"/>
      <c r="P14" s="11"/>
      <c r="Q14" s="11"/>
      <c r="R14" s="12"/>
      <c r="S14" s="72">
        <f>SUM(Table1[[#This Row],[01/01/2019]:[31/01/2019]])</f>
        <v>8</v>
      </c>
      <c r="T14" s="9">
        <f>(U14-S14)</f>
        <v>1</v>
      </c>
      <c r="U14" s="70">
        <f>COUNT(C14:Q14)</f>
        <v>9</v>
      </c>
      <c r="V14" s="76">
        <v>0</v>
      </c>
      <c r="W14" s="70">
        <v>0</v>
      </c>
      <c r="X14" s="65">
        <f>IFERROR(S14/U14,0)</f>
        <v>0.88888888888888884</v>
      </c>
    </row>
    <row r="15" spans="2:24" ht="15.75" x14ac:dyDescent="0.25">
      <c r="B15" s="43" t="s">
        <v>170</v>
      </c>
      <c r="C15" s="10">
        <v>1</v>
      </c>
      <c r="D15" s="11">
        <v>1</v>
      </c>
      <c r="E15" s="11">
        <v>0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/>
      <c r="M15" s="11"/>
      <c r="N15" s="11"/>
      <c r="O15" s="11"/>
      <c r="P15" s="11"/>
      <c r="Q15" s="11"/>
      <c r="R15" s="12"/>
      <c r="S15" s="72">
        <f>SUM(Table1[[#This Row],[01/01/2019]:[31/01/2019]])</f>
        <v>8</v>
      </c>
      <c r="T15" s="9">
        <f>(U15-S15)</f>
        <v>1</v>
      </c>
      <c r="U15" s="70">
        <f>COUNT(C15:Q15)</f>
        <v>9</v>
      </c>
      <c r="V15" s="76">
        <v>0</v>
      </c>
      <c r="W15" s="70">
        <v>0</v>
      </c>
      <c r="X15" s="66">
        <f>IFERROR(S15/U15,0)</f>
        <v>0.88888888888888884</v>
      </c>
    </row>
    <row r="16" spans="2:24" ht="15.75" x14ac:dyDescent="0.25">
      <c r="B16" s="43" t="s">
        <v>167</v>
      </c>
      <c r="C16" s="10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0</v>
      </c>
      <c r="J16" s="11">
        <v>1</v>
      </c>
      <c r="K16" s="11">
        <v>1</v>
      </c>
      <c r="L16" s="11"/>
      <c r="M16" s="11"/>
      <c r="N16" s="11"/>
      <c r="O16" s="11"/>
      <c r="P16" s="11"/>
      <c r="Q16" s="11"/>
      <c r="R16" s="12"/>
      <c r="S16" s="72">
        <f>SUM(Table1[[#This Row],[01/01/2019]:[31/01/2019]])</f>
        <v>8</v>
      </c>
      <c r="T16" s="9">
        <f>(U16-S16)</f>
        <v>1</v>
      </c>
      <c r="U16" s="70">
        <f>COUNT(C16:Q16)</f>
        <v>9</v>
      </c>
      <c r="V16" s="76">
        <v>0</v>
      </c>
      <c r="W16" s="70">
        <v>0</v>
      </c>
      <c r="X16" s="66">
        <f>IFERROR(S16/U16,0)</f>
        <v>0.88888888888888884</v>
      </c>
    </row>
    <row r="17" spans="2:24" ht="15.75" x14ac:dyDescent="0.25">
      <c r="B17" s="43" t="s">
        <v>174</v>
      </c>
      <c r="C17" s="10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0</v>
      </c>
      <c r="K17" s="11">
        <v>1</v>
      </c>
      <c r="L17" s="11"/>
      <c r="M17" s="11"/>
      <c r="N17" s="11"/>
      <c r="O17" s="11"/>
      <c r="P17" s="11"/>
      <c r="Q17" s="11"/>
      <c r="R17" s="12"/>
      <c r="S17" s="72">
        <f>SUM(Table1[[#This Row],[01/01/2019]:[31/01/2019]])</f>
        <v>8</v>
      </c>
      <c r="T17" s="9">
        <f>(U17-S17)</f>
        <v>1</v>
      </c>
      <c r="U17" s="70">
        <f>COUNT(C17:Q17)</f>
        <v>9</v>
      </c>
      <c r="V17" s="76">
        <v>0</v>
      </c>
      <c r="W17" s="70">
        <v>0</v>
      </c>
      <c r="X17" s="66">
        <f>IFERROR(S17/U17,0)</f>
        <v>0.88888888888888884</v>
      </c>
    </row>
    <row r="18" spans="2:24" ht="15.75" x14ac:dyDescent="0.25">
      <c r="B18" s="43" t="s">
        <v>179</v>
      </c>
      <c r="C18" s="10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0</v>
      </c>
      <c r="K18" s="11">
        <v>1</v>
      </c>
      <c r="L18" s="11"/>
      <c r="M18" s="11"/>
      <c r="N18" s="11"/>
      <c r="O18" s="11"/>
      <c r="P18" s="11"/>
      <c r="Q18" s="11"/>
      <c r="R18" s="12"/>
      <c r="S18" s="72">
        <f>SUM(Table1[[#This Row],[01/01/2019]:[31/01/2019]])</f>
        <v>8</v>
      </c>
      <c r="T18" s="9">
        <f>(U18-S18)</f>
        <v>1</v>
      </c>
      <c r="U18" s="70">
        <f>COUNT(C18:Q18)</f>
        <v>9</v>
      </c>
      <c r="V18" s="86">
        <v>2</v>
      </c>
      <c r="W18" s="70">
        <v>0</v>
      </c>
      <c r="X18" s="66">
        <f>IFERROR(S18/U18,0)</f>
        <v>0.88888888888888884</v>
      </c>
    </row>
    <row r="19" spans="2:24" ht="15.75" x14ac:dyDescent="0.25">
      <c r="B19" s="47" t="s">
        <v>162</v>
      </c>
      <c r="C19" s="10">
        <v>1</v>
      </c>
      <c r="D19" s="11">
        <v>1</v>
      </c>
      <c r="E19" s="11" t="s">
        <v>65</v>
      </c>
      <c r="F19" s="11">
        <v>0</v>
      </c>
      <c r="G19" s="11">
        <v>1</v>
      </c>
      <c r="H19" s="11">
        <v>1</v>
      </c>
      <c r="I19" s="11">
        <v>1</v>
      </c>
      <c r="J19" s="11">
        <v>1</v>
      </c>
      <c r="K19" s="11">
        <v>1</v>
      </c>
      <c r="L19" s="11"/>
      <c r="M19" s="11"/>
      <c r="N19" s="11"/>
      <c r="O19" s="11"/>
      <c r="P19" s="11"/>
      <c r="Q19" s="11"/>
      <c r="R19" s="12"/>
      <c r="S19" s="72">
        <f>SUM(Table1[[#This Row],[01/01/2019]:[31/01/2019]])</f>
        <v>7</v>
      </c>
      <c r="T19" s="9">
        <f>(U19-S19)</f>
        <v>1</v>
      </c>
      <c r="U19" s="70">
        <f>COUNT(C19:Q19)</f>
        <v>8</v>
      </c>
      <c r="V19" s="70">
        <v>0</v>
      </c>
      <c r="W19" s="70">
        <v>0</v>
      </c>
      <c r="X19" s="65">
        <f>IFERROR(S19/U19,0)</f>
        <v>0.875</v>
      </c>
    </row>
    <row r="20" spans="2:24" ht="15.75" x14ac:dyDescent="0.25">
      <c r="B20" s="43" t="s">
        <v>156</v>
      </c>
      <c r="C20" s="10">
        <v>1</v>
      </c>
      <c r="D20" s="48">
        <v>1</v>
      </c>
      <c r="E20" s="48">
        <v>1</v>
      </c>
      <c r="F20" s="11">
        <v>1</v>
      </c>
      <c r="G20" s="11">
        <v>0</v>
      </c>
      <c r="H20" s="11">
        <v>1</v>
      </c>
      <c r="I20" s="48">
        <v>1</v>
      </c>
      <c r="J20" s="11" t="s">
        <v>65</v>
      </c>
      <c r="K20" s="48">
        <v>1</v>
      </c>
      <c r="L20" s="11"/>
      <c r="M20" s="11"/>
      <c r="N20" s="11"/>
      <c r="O20" s="11"/>
      <c r="P20" s="11"/>
      <c r="Q20" s="11"/>
      <c r="R20" s="12"/>
      <c r="S20" s="72">
        <f>SUM(Table1[[#This Row],[01/01/2019]:[31/01/2019]])</f>
        <v>7</v>
      </c>
      <c r="T20" s="9">
        <f>(U20-S20)</f>
        <v>1</v>
      </c>
      <c r="U20" s="70">
        <f>COUNT(C20:Q20)</f>
        <v>8</v>
      </c>
      <c r="V20" s="86">
        <v>7</v>
      </c>
      <c r="W20" s="70">
        <v>0</v>
      </c>
      <c r="X20" s="66">
        <f>IFERROR(S20/U20,0)</f>
        <v>0.875</v>
      </c>
    </row>
    <row r="21" spans="2:24" ht="15.75" x14ac:dyDescent="0.25">
      <c r="B21" s="47" t="s">
        <v>195</v>
      </c>
      <c r="C21" s="10" t="s">
        <v>65</v>
      </c>
      <c r="D21" s="11" t="s">
        <v>65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0</v>
      </c>
      <c r="K21" s="11">
        <v>1</v>
      </c>
      <c r="L21" s="11"/>
      <c r="M21" s="11"/>
      <c r="N21" s="11"/>
      <c r="O21" s="11"/>
      <c r="P21" s="11"/>
      <c r="Q21" s="11"/>
      <c r="R21" s="12"/>
      <c r="S21" s="72">
        <f>SUM(Table1[[#This Row],[01/01/2019]:[31/01/2019]])</f>
        <v>6</v>
      </c>
      <c r="T21" s="9">
        <f>(U21-S21)</f>
        <v>1</v>
      </c>
      <c r="U21" s="76">
        <f>COUNT(C21:Q21)</f>
        <v>7</v>
      </c>
      <c r="V21" s="70">
        <v>0</v>
      </c>
      <c r="W21" s="70">
        <v>0</v>
      </c>
      <c r="X21" s="65">
        <f>IFERROR(S21/U21,0)</f>
        <v>0.8571428571428571</v>
      </c>
    </row>
    <row r="22" spans="2:24" ht="15.75" x14ac:dyDescent="0.25">
      <c r="B22" s="47" t="s">
        <v>153</v>
      </c>
      <c r="C22" s="10">
        <v>1</v>
      </c>
      <c r="D22" s="11" t="s">
        <v>65</v>
      </c>
      <c r="E22" s="11" t="s">
        <v>65</v>
      </c>
      <c r="F22" s="11">
        <v>0</v>
      </c>
      <c r="G22" s="11">
        <v>1</v>
      </c>
      <c r="H22" s="11">
        <v>1</v>
      </c>
      <c r="I22" s="11">
        <v>1</v>
      </c>
      <c r="J22" s="48">
        <v>1</v>
      </c>
      <c r="K22" s="11">
        <v>1</v>
      </c>
      <c r="L22" s="11"/>
      <c r="M22" s="11"/>
      <c r="N22" s="11"/>
      <c r="O22" s="11"/>
      <c r="P22" s="11"/>
      <c r="Q22" s="11"/>
      <c r="R22" s="11"/>
      <c r="S22" s="64">
        <f>SUM(Table1[[#This Row],[01/01/2019]:[31/01/2019]])</f>
        <v>6</v>
      </c>
      <c r="T22" s="9">
        <f>(U22-S22)</f>
        <v>1</v>
      </c>
      <c r="U22" s="9">
        <f>COUNT(C22:Q22)</f>
        <v>7</v>
      </c>
      <c r="V22" s="9">
        <v>1</v>
      </c>
      <c r="W22" s="70">
        <v>0</v>
      </c>
      <c r="X22" s="85">
        <f>IFERROR(S22/U22,0)</f>
        <v>0.8571428571428571</v>
      </c>
    </row>
    <row r="23" spans="2:24" ht="15.75" x14ac:dyDescent="0.25">
      <c r="B23" s="43" t="s">
        <v>161</v>
      </c>
      <c r="C23" s="10">
        <v>1</v>
      </c>
      <c r="D23" s="11" t="s">
        <v>65</v>
      </c>
      <c r="E23" s="11">
        <v>0</v>
      </c>
      <c r="F23" s="11" t="s">
        <v>65</v>
      </c>
      <c r="G23" s="11" t="s">
        <v>74</v>
      </c>
      <c r="H23" s="11">
        <v>1</v>
      </c>
      <c r="I23" s="11">
        <v>1</v>
      </c>
      <c r="J23" s="11">
        <v>1</v>
      </c>
      <c r="K23" s="11">
        <v>1</v>
      </c>
      <c r="L23" s="11"/>
      <c r="M23" s="11"/>
      <c r="N23" s="11"/>
      <c r="O23" s="11"/>
      <c r="P23" s="11"/>
      <c r="Q23" s="11"/>
      <c r="R23" s="12"/>
      <c r="S23" s="64">
        <f>SUM(Table1[[#This Row],[01/01/2019]:[31/01/2019]])</f>
        <v>5</v>
      </c>
      <c r="T23" s="9">
        <f>(U23-S23)</f>
        <v>1</v>
      </c>
      <c r="U23" s="70">
        <f>COUNT(C23:Q23)</f>
        <v>6</v>
      </c>
      <c r="V23" s="70">
        <v>0</v>
      </c>
      <c r="W23" s="70">
        <v>0</v>
      </c>
      <c r="X23" s="63">
        <f>IFERROR(S23/U23,0)</f>
        <v>0.83333333333333337</v>
      </c>
    </row>
    <row r="24" spans="2:24" ht="15.75" x14ac:dyDescent="0.25">
      <c r="B24" s="43" t="s">
        <v>189</v>
      </c>
      <c r="C24" s="10">
        <v>0</v>
      </c>
      <c r="D24" s="11">
        <v>1</v>
      </c>
      <c r="E24" s="11">
        <v>0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/>
      <c r="M24" s="11"/>
      <c r="N24" s="11"/>
      <c r="O24" s="11"/>
      <c r="P24" s="11"/>
      <c r="Q24" s="11"/>
      <c r="R24" s="12"/>
      <c r="S24" s="72">
        <f>SUM(Table1[[#This Row],[01/01/2019]:[31/01/2019]])</f>
        <v>7</v>
      </c>
      <c r="T24" s="9">
        <f>(U24-S24)</f>
        <v>2</v>
      </c>
      <c r="U24" s="70">
        <f>COUNT(C24:Q24)</f>
        <v>9</v>
      </c>
      <c r="V24" s="70">
        <v>0</v>
      </c>
      <c r="W24" s="70">
        <v>0</v>
      </c>
      <c r="X24" s="66">
        <f>IFERROR(S24/U24,0)</f>
        <v>0.77777777777777779</v>
      </c>
    </row>
    <row r="25" spans="2:24" ht="15.75" x14ac:dyDescent="0.25">
      <c r="B25" s="43" t="s">
        <v>198</v>
      </c>
      <c r="C25" s="10">
        <v>0</v>
      </c>
      <c r="D25" s="11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/>
      <c r="M25" s="11"/>
      <c r="N25" s="11"/>
      <c r="O25" s="11"/>
      <c r="P25" s="11"/>
      <c r="Q25" s="11"/>
      <c r="R25" s="12"/>
      <c r="S25" s="72">
        <f>SUM(Table1[[#This Row],[01/01/2019]:[31/01/2019]])</f>
        <v>7</v>
      </c>
      <c r="T25" s="9">
        <f>(U25-S25)</f>
        <v>2</v>
      </c>
      <c r="U25" s="70">
        <f>COUNT(C25:Q25)</f>
        <v>9</v>
      </c>
      <c r="V25" s="70">
        <v>0</v>
      </c>
      <c r="W25" s="70">
        <v>0</v>
      </c>
      <c r="X25" s="66">
        <f>IFERROR(S25/U25,0)</f>
        <v>0.77777777777777779</v>
      </c>
    </row>
    <row r="26" spans="2:24" ht="15.75" x14ac:dyDescent="0.25">
      <c r="B26" s="43" t="s">
        <v>176</v>
      </c>
      <c r="C26" s="10">
        <v>1</v>
      </c>
      <c r="D26" s="11">
        <v>1</v>
      </c>
      <c r="E26" s="11">
        <v>0</v>
      </c>
      <c r="F26" s="11">
        <v>1</v>
      </c>
      <c r="G26" s="11">
        <v>0</v>
      </c>
      <c r="H26" s="11">
        <v>1</v>
      </c>
      <c r="I26" s="11">
        <v>1</v>
      </c>
      <c r="J26" s="11">
        <v>1</v>
      </c>
      <c r="K26" s="11">
        <v>1</v>
      </c>
      <c r="L26" s="11"/>
      <c r="M26" s="11"/>
      <c r="N26" s="11"/>
      <c r="O26" s="11"/>
      <c r="P26" s="11"/>
      <c r="Q26" s="11"/>
      <c r="R26" s="12"/>
      <c r="S26" s="72">
        <f>SUM(Table1[[#This Row],[01/01/2019]:[31/01/2019]])</f>
        <v>7</v>
      </c>
      <c r="T26" s="9">
        <f>(U26-S26)</f>
        <v>2</v>
      </c>
      <c r="U26" s="70">
        <f>COUNT(C26:Q26)</f>
        <v>9</v>
      </c>
      <c r="V26" s="70">
        <v>0</v>
      </c>
      <c r="W26" s="70">
        <v>0</v>
      </c>
      <c r="X26" s="66">
        <f>IFERROR(S26/U26,0)</f>
        <v>0.77777777777777779</v>
      </c>
    </row>
    <row r="27" spans="2:24" ht="15.75" x14ac:dyDescent="0.25">
      <c r="B27" s="43" t="s">
        <v>154</v>
      </c>
      <c r="C27" s="10">
        <v>1</v>
      </c>
      <c r="D27" s="11">
        <v>1</v>
      </c>
      <c r="E27" s="11">
        <v>1</v>
      </c>
      <c r="F27" s="11">
        <v>1</v>
      </c>
      <c r="G27" s="11">
        <v>0</v>
      </c>
      <c r="H27" s="11">
        <v>1</v>
      </c>
      <c r="I27" s="11">
        <v>1</v>
      </c>
      <c r="J27" s="48">
        <v>1</v>
      </c>
      <c r="K27" s="11">
        <v>0</v>
      </c>
      <c r="L27" s="11"/>
      <c r="M27" s="11"/>
      <c r="N27" s="11"/>
      <c r="O27" s="11"/>
      <c r="P27" s="11"/>
      <c r="Q27" s="11"/>
      <c r="R27" s="12"/>
      <c r="S27" s="72">
        <f>SUM(Table1[[#This Row],[01/01/2019]:[31/01/2019]])</f>
        <v>7</v>
      </c>
      <c r="T27" s="9">
        <f>(U27-S27)</f>
        <v>2</v>
      </c>
      <c r="U27" s="70">
        <f>COUNT(C27:Q27)</f>
        <v>9</v>
      </c>
      <c r="V27" s="86">
        <v>1</v>
      </c>
      <c r="W27" s="70">
        <v>0</v>
      </c>
      <c r="X27" s="66">
        <f>IFERROR(S27/U27,0)</f>
        <v>0.77777777777777779</v>
      </c>
    </row>
    <row r="28" spans="2:24" ht="15.75" x14ac:dyDescent="0.25">
      <c r="B28" s="43" t="s">
        <v>183</v>
      </c>
      <c r="C28" s="73">
        <v>1</v>
      </c>
      <c r="D28" s="11">
        <v>0</v>
      </c>
      <c r="E28" s="11" t="s">
        <v>65</v>
      </c>
      <c r="F28" s="48">
        <v>1</v>
      </c>
      <c r="G28" s="11">
        <v>0</v>
      </c>
      <c r="H28" s="11">
        <v>1</v>
      </c>
      <c r="I28" s="11">
        <v>1</v>
      </c>
      <c r="J28" s="11">
        <v>1</v>
      </c>
      <c r="K28" s="11">
        <v>1</v>
      </c>
      <c r="L28" s="11"/>
      <c r="M28" s="11"/>
      <c r="N28" s="11"/>
      <c r="O28" s="11"/>
      <c r="P28" s="11"/>
      <c r="Q28" s="11"/>
      <c r="R28" s="12"/>
      <c r="S28" s="64">
        <f>SUM(Table1[[#This Row],[01/01/2019]:[31/01/2019]])</f>
        <v>6</v>
      </c>
      <c r="T28" s="9">
        <f>(U28-S28)</f>
        <v>2</v>
      </c>
      <c r="U28" s="70">
        <f>COUNT(C28:Q28)</f>
        <v>8</v>
      </c>
      <c r="V28" s="70">
        <v>3</v>
      </c>
      <c r="W28" s="70">
        <v>0</v>
      </c>
      <c r="X28" s="63">
        <f>IFERROR(S28/U28,0)</f>
        <v>0.75</v>
      </c>
    </row>
    <row r="29" spans="2:24" ht="15.75" x14ac:dyDescent="0.25">
      <c r="B29" s="43" t="s">
        <v>172</v>
      </c>
      <c r="C29" s="10">
        <v>1</v>
      </c>
      <c r="D29" s="11">
        <v>0</v>
      </c>
      <c r="E29" s="11">
        <v>1</v>
      </c>
      <c r="F29" s="11">
        <v>1</v>
      </c>
      <c r="G29" s="11" t="s">
        <v>74</v>
      </c>
      <c r="H29" s="11" t="s">
        <v>65</v>
      </c>
      <c r="I29" s="11" t="s">
        <v>65</v>
      </c>
      <c r="J29" s="11" t="s">
        <v>65</v>
      </c>
      <c r="K29" s="11" t="s">
        <v>65</v>
      </c>
      <c r="L29" s="11"/>
      <c r="M29" s="11"/>
      <c r="N29" s="11"/>
      <c r="O29" s="11"/>
      <c r="P29" s="11"/>
      <c r="Q29" s="11"/>
      <c r="R29" s="12"/>
      <c r="S29" s="72">
        <f>SUM(Table1[[#This Row],[01/01/2019]:[31/01/2019]])</f>
        <v>3</v>
      </c>
      <c r="T29" s="9">
        <f>(U29-S29)</f>
        <v>1</v>
      </c>
      <c r="U29" s="70">
        <f>COUNT(C29:Q29)</f>
        <v>4</v>
      </c>
      <c r="V29" s="70">
        <v>0</v>
      </c>
      <c r="W29" s="70">
        <v>0</v>
      </c>
      <c r="X29" s="66">
        <f>IFERROR(S29/U29,0)</f>
        <v>0.75</v>
      </c>
    </row>
    <row r="30" spans="2:24" ht="15.75" x14ac:dyDescent="0.25">
      <c r="B30" s="43" t="s">
        <v>160</v>
      </c>
      <c r="C30" s="10">
        <v>1</v>
      </c>
      <c r="D30" s="48">
        <v>0</v>
      </c>
      <c r="E30" s="11" t="s">
        <v>65</v>
      </c>
      <c r="F30" s="11">
        <v>1</v>
      </c>
      <c r="G30" s="11">
        <v>1</v>
      </c>
      <c r="H30" s="11">
        <v>1</v>
      </c>
      <c r="I30" s="11">
        <v>1</v>
      </c>
      <c r="J30" s="11">
        <v>0</v>
      </c>
      <c r="K30" s="11" t="s">
        <v>65</v>
      </c>
      <c r="L30" s="11"/>
      <c r="M30" s="11"/>
      <c r="N30" s="11"/>
      <c r="O30" s="11"/>
      <c r="P30" s="11"/>
      <c r="Q30" s="11"/>
      <c r="R30" s="12"/>
      <c r="S30" s="72">
        <f>SUM(Table1[[#This Row],[01/01/2019]:[31/01/2019]])</f>
        <v>5</v>
      </c>
      <c r="T30" s="9">
        <f>(U30-S30)</f>
        <v>2</v>
      </c>
      <c r="U30" s="70">
        <f>COUNT(C30:Q30)</f>
        <v>7</v>
      </c>
      <c r="V30" s="86">
        <v>1</v>
      </c>
      <c r="W30" s="70">
        <v>0</v>
      </c>
      <c r="X30" s="66">
        <f>IFERROR(S30/U30,0)</f>
        <v>0.7142857142857143</v>
      </c>
    </row>
    <row r="31" spans="2:24" ht="15.75" x14ac:dyDescent="0.25">
      <c r="B31" s="47" t="s">
        <v>152</v>
      </c>
      <c r="C31" s="10">
        <v>1</v>
      </c>
      <c r="D31" s="11">
        <v>1</v>
      </c>
      <c r="E31" s="11">
        <v>1</v>
      </c>
      <c r="F31" s="11">
        <v>0</v>
      </c>
      <c r="G31" s="11">
        <v>1</v>
      </c>
      <c r="H31" s="11">
        <v>1</v>
      </c>
      <c r="I31" s="11">
        <v>1</v>
      </c>
      <c r="J31" s="11">
        <v>0</v>
      </c>
      <c r="K31" s="11">
        <v>1</v>
      </c>
      <c r="L31" s="11"/>
      <c r="M31" s="11"/>
      <c r="N31" s="11"/>
      <c r="O31" s="11"/>
      <c r="P31" s="11"/>
      <c r="Q31" s="11"/>
      <c r="R31" s="75"/>
      <c r="S31" s="72">
        <f>SUM(Table1[[#This Row],[01/01/2019]:[31/01/2019]])</f>
        <v>7</v>
      </c>
      <c r="T31" s="9">
        <f>(U31-S31)</f>
        <v>3</v>
      </c>
      <c r="U31" s="70">
        <f>COUNT(C31:Q31)+1</f>
        <v>10</v>
      </c>
      <c r="V31" s="70">
        <v>0</v>
      </c>
      <c r="W31" s="70">
        <v>0</v>
      </c>
      <c r="X31" s="65">
        <f>IFERROR(S31/U31,0)</f>
        <v>0.7</v>
      </c>
    </row>
    <row r="32" spans="2:24" ht="15.75" x14ac:dyDescent="0.25">
      <c r="B32" s="43" t="s">
        <v>177</v>
      </c>
      <c r="C32" s="10">
        <v>1</v>
      </c>
      <c r="D32" s="11">
        <v>1</v>
      </c>
      <c r="E32" s="11">
        <v>0</v>
      </c>
      <c r="F32" s="11">
        <v>0</v>
      </c>
      <c r="G32" s="11">
        <v>2</v>
      </c>
      <c r="H32" s="11">
        <v>1</v>
      </c>
      <c r="I32" s="11">
        <v>1</v>
      </c>
      <c r="J32" s="11">
        <v>0</v>
      </c>
      <c r="K32" s="11">
        <v>1</v>
      </c>
      <c r="L32" s="11"/>
      <c r="M32" s="11"/>
      <c r="N32" s="11"/>
      <c r="O32" s="11"/>
      <c r="P32" s="11"/>
      <c r="Q32" s="11"/>
      <c r="R32" s="11"/>
      <c r="S32" s="64">
        <f>SUM(Table1[[#This Row],[01/01/2019]:[31/01/2019]])</f>
        <v>7</v>
      </c>
      <c r="T32" s="9">
        <f>(U32-S32)</f>
        <v>3</v>
      </c>
      <c r="U32" s="9">
        <f>COUNT(C32:Q32)+1</f>
        <v>10</v>
      </c>
      <c r="V32" s="70">
        <v>0</v>
      </c>
      <c r="W32" s="70">
        <v>0</v>
      </c>
      <c r="X32" s="63">
        <f>IFERROR(S32/U32,0)</f>
        <v>0.7</v>
      </c>
    </row>
    <row r="33" spans="2:24" ht="15.75" x14ac:dyDescent="0.25">
      <c r="B33" s="43" t="s">
        <v>188</v>
      </c>
      <c r="C33" s="10">
        <v>0</v>
      </c>
      <c r="D33" s="11">
        <v>1</v>
      </c>
      <c r="E33" s="11">
        <v>1</v>
      </c>
      <c r="F33" s="11">
        <v>1</v>
      </c>
      <c r="G33" s="11">
        <v>0</v>
      </c>
      <c r="H33" s="11">
        <v>1</v>
      </c>
      <c r="I33" s="11">
        <v>1</v>
      </c>
      <c r="J33" s="11">
        <v>1</v>
      </c>
      <c r="K33" s="11">
        <v>0</v>
      </c>
      <c r="L33" s="11"/>
      <c r="M33" s="11"/>
      <c r="N33" s="11"/>
      <c r="O33" s="11"/>
      <c r="P33" s="11"/>
      <c r="Q33" s="11"/>
      <c r="R33" s="12"/>
      <c r="S33" s="72">
        <f>SUM(Table1[[#This Row],[01/01/2019]:[31/01/2019]])</f>
        <v>6</v>
      </c>
      <c r="T33" s="9">
        <f>(U33-S33)</f>
        <v>3</v>
      </c>
      <c r="U33" s="70">
        <f>COUNT(C33:Q33)</f>
        <v>9</v>
      </c>
      <c r="V33" s="70">
        <v>0</v>
      </c>
      <c r="W33" s="70">
        <v>0</v>
      </c>
      <c r="X33" s="66">
        <f>IFERROR(S33/U33,0)</f>
        <v>0.66666666666666663</v>
      </c>
    </row>
    <row r="34" spans="2:24" ht="15.75" x14ac:dyDescent="0.25">
      <c r="B34" s="43" t="s">
        <v>175</v>
      </c>
      <c r="C34" s="10">
        <v>1</v>
      </c>
      <c r="D34" s="11">
        <v>1</v>
      </c>
      <c r="E34" s="11">
        <v>1</v>
      </c>
      <c r="F34" s="11">
        <v>0</v>
      </c>
      <c r="G34" s="11">
        <v>0</v>
      </c>
      <c r="H34" s="11">
        <v>0</v>
      </c>
      <c r="I34" s="11">
        <v>1</v>
      </c>
      <c r="J34" s="11">
        <v>1</v>
      </c>
      <c r="K34" s="11">
        <v>1</v>
      </c>
      <c r="L34" s="11"/>
      <c r="M34" s="11"/>
      <c r="N34" s="11"/>
      <c r="O34" s="11"/>
      <c r="P34" s="11"/>
      <c r="Q34" s="11"/>
      <c r="R34" s="12"/>
      <c r="S34" s="72">
        <f>SUM(Table1[[#This Row],[01/01/2019]:[31/01/2019]])</f>
        <v>6</v>
      </c>
      <c r="T34" s="9">
        <f>(U34-S34)</f>
        <v>3</v>
      </c>
      <c r="U34" s="70">
        <f>COUNT(C34:Q34)</f>
        <v>9</v>
      </c>
      <c r="V34" s="70">
        <v>0</v>
      </c>
      <c r="W34" s="70">
        <v>0</v>
      </c>
      <c r="X34" s="66">
        <f>IFERROR(S34/U34,0)</f>
        <v>0.66666666666666663</v>
      </c>
    </row>
    <row r="35" spans="2:24" ht="15.75" x14ac:dyDescent="0.25">
      <c r="B35" s="43" t="s">
        <v>181</v>
      </c>
      <c r="C35" s="10">
        <v>1</v>
      </c>
      <c r="D35" s="11">
        <v>1</v>
      </c>
      <c r="E35" s="11">
        <v>1</v>
      </c>
      <c r="F35" s="11">
        <v>1</v>
      </c>
      <c r="G35" s="11">
        <v>0</v>
      </c>
      <c r="H35" s="11">
        <v>0</v>
      </c>
      <c r="I35" s="11">
        <v>1</v>
      </c>
      <c r="J35" s="11">
        <v>1</v>
      </c>
      <c r="K35" s="11">
        <v>0</v>
      </c>
      <c r="L35" s="11"/>
      <c r="M35" s="11"/>
      <c r="N35" s="11"/>
      <c r="O35" s="11"/>
      <c r="P35" s="11"/>
      <c r="Q35" s="11"/>
      <c r="R35" s="12"/>
      <c r="S35" s="64">
        <f>SUM(Table1[[#This Row],[01/01/2019]:[31/01/2019]])</f>
        <v>6</v>
      </c>
      <c r="T35" s="9">
        <f>(U35-S35)</f>
        <v>3</v>
      </c>
      <c r="U35" s="70">
        <f>COUNT(C35:Q35)</f>
        <v>9</v>
      </c>
      <c r="V35" s="70">
        <v>0</v>
      </c>
      <c r="W35" s="70">
        <v>0</v>
      </c>
      <c r="X35" s="63">
        <f>IFERROR(S35/U35,0)</f>
        <v>0.66666666666666663</v>
      </c>
    </row>
    <row r="36" spans="2:24" ht="15.75" x14ac:dyDescent="0.25">
      <c r="B36" s="43" t="s">
        <v>163</v>
      </c>
      <c r="C36" s="10">
        <v>1</v>
      </c>
      <c r="D36" s="11">
        <v>1</v>
      </c>
      <c r="E36" s="11">
        <v>0</v>
      </c>
      <c r="F36" s="11">
        <v>1</v>
      </c>
      <c r="G36" s="11">
        <v>1</v>
      </c>
      <c r="H36" s="11">
        <v>0</v>
      </c>
      <c r="I36" s="11">
        <v>1</v>
      </c>
      <c r="J36" s="11">
        <v>0</v>
      </c>
      <c r="K36" s="11">
        <v>1</v>
      </c>
      <c r="L36" s="11"/>
      <c r="M36" s="11"/>
      <c r="N36" s="11"/>
      <c r="O36" s="11"/>
      <c r="P36" s="11"/>
      <c r="Q36" s="11"/>
      <c r="R36" s="12"/>
      <c r="S36" s="72">
        <f>SUM(Table1[[#This Row],[01/01/2019]:[31/01/2019]])</f>
        <v>6</v>
      </c>
      <c r="T36" s="9">
        <f>(U36-S36)</f>
        <v>3</v>
      </c>
      <c r="U36" s="70">
        <f>COUNT(C36:Q36)</f>
        <v>9</v>
      </c>
      <c r="V36" s="70">
        <v>0</v>
      </c>
      <c r="W36" s="70">
        <v>0</v>
      </c>
      <c r="X36" s="66">
        <f>IFERROR(S36/U36,0)</f>
        <v>0.66666666666666663</v>
      </c>
    </row>
    <row r="37" spans="2:24" ht="15.75" x14ac:dyDescent="0.25">
      <c r="B37" s="43" t="s">
        <v>190</v>
      </c>
      <c r="C37" s="10">
        <v>0</v>
      </c>
      <c r="D37" s="11">
        <v>1</v>
      </c>
      <c r="E37" s="48">
        <v>1</v>
      </c>
      <c r="F37" s="11">
        <v>1</v>
      </c>
      <c r="G37" s="11">
        <v>1</v>
      </c>
      <c r="H37" s="48">
        <v>1</v>
      </c>
      <c r="I37" s="11">
        <v>1</v>
      </c>
      <c r="J37" s="11">
        <v>0</v>
      </c>
      <c r="K37" s="11">
        <v>0</v>
      </c>
      <c r="L37" s="11"/>
      <c r="M37" s="11"/>
      <c r="N37" s="11"/>
      <c r="O37" s="11"/>
      <c r="P37" s="11"/>
      <c r="Q37" s="11"/>
      <c r="R37" s="12"/>
      <c r="S37" s="72">
        <f>SUM(Table1[[#This Row],[01/01/2019]:[31/01/2019]])</f>
        <v>6</v>
      </c>
      <c r="T37" s="9">
        <f>(U37-S37)</f>
        <v>3</v>
      </c>
      <c r="U37" s="70">
        <f>COUNT(C37:Q37)</f>
        <v>9</v>
      </c>
      <c r="V37" s="86">
        <v>3</v>
      </c>
      <c r="W37" s="70">
        <v>0</v>
      </c>
      <c r="X37" s="66">
        <f>IFERROR(S37/U37,0)</f>
        <v>0.66666666666666663</v>
      </c>
    </row>
    <row r="38" spans="2:24" ht="15.75" x14ac:dyDescent="0.25">
      <c r="B38" s="47" t="s">
        <v>193</v>
      </c>
      <c r="C38" s="10" t="s">
        <v>65</v>
      </c>
      <c r="D38" s="48">
        <v>1</v>
      </c>
      <c r="E38" s="48">
        <v>0</v>
      </c>
      <c r="F38" s="48">
        <v>1</v>
      </c>
      <c r="G38" s="11">
        <v>1</v>
      </c>
      <c r="H38" s="48">
        <v>0</v>
      </c>
      <c r="I38" s="11">
        <v>1</v>
      </c>
      <c r="J38" s="11" t="s">
        <v>65</v>
      </c>
      <c r="K38" s="11" t="s">
        <v>65</v>
      </c>
      <c r="L38" s="11"/>
      <c r="M38" s="11"/>
      <c r="N38" s="11"/>
      <c r="O38" s="11"/>
      <c r="P38" s="11"/>
      <c r="Q38" s="11"/>
      <c r="R38" s="12"/>
      <c r="S38" s="64">
        <f>SUM(Table1[[#This Row],[01/01/2019]:[31/01/2019]])</f>
        <v>4</v>
      </c>
      <c r="T38" s="9">
        <f>(U38-S38)</f>
        <v>2</v>
      </c>
      <c r="U38" s="70">
        <f>COUNT(C38:Q38)</f>
        <v>6</v>
      </c>
      <c r="V38" s="86">
        <v>6</v>
      </c>
      <c r="W38" s="86">
        <v>1</v>
      </c>
      <c r="X38" s="85">
        <f>IFERROR(S38/U38,0)</f>
        <v>0.66666666666666663</v>
      </c>
    </row>
    <row r="39" spans="2:24" ht="15.75" x14ac:dyDescent="0.25">
      <c r="B39" s="43" t="s">
        <v>187</v>
      </c>
      <c r="C39" s="10">
        <v>0</v>
      </c>
      <c r="D39" s="11">
        <v>0</v>
      </c>
      <c r="E39" s="11">
        <v>1</v>
      </c>
      <c r="F39" s="11">
        <v>1</v>
      </c>
      <c r="G39" s="11">
        <v>0</v>
      </c>
      <c r="H39" s="11">
        <v>1</v>
      </c>
      <c r="I39" s="11">
        <v>1</v>
      </c>
      <c r="J39" s="11">
        <v>0</v>
      </c>
      <c r="K39" s="11">
        <v>1</v>
      </c>
      <c r="L39" s="11"/>
      <c r="M39" s="11"/>
      <c r="N39" s="11"/>
      <c r="O39" s="11"/>
      <c r="P39" s="11"/>
      <c r="Q39" s="11"/>
      <c r="R39" s="12"/>
      <c r="S39" s="72">
        <f>SUM(Table1[[#This Row],[01/01/2019]:[31/01/2019]])</f>
        <v>5</v>
      </c>
      <c r="T39" s="9">
        <f>(U39-S39)</f>
        <v>5</v>
      </c>
      <c r="U39" s="70">
        <f>COUNT(C39:Q39)+1</f>
        <v>10</v>
      </c>
      <c r="V39" s="70">
        <v>0</v>
      </c>
      <c r="W39" s="70">
        <v>0</v>
      </c>
      <c r="X39" s="66">
        <f>IFERROR(S39/U39,0)</f>
        <v>0.5</v>
      </c>
    </row>
    <row r="40" spans="2:24" ht="15.75" x14ac:dyDescent="0.25">
      <c r="B40" s="43" t="s">
        <v>182</v>
      </c>
      <c r="C40" s="10">
        <v>1</v>
      </c>
      <c r="D40" s="11">
        <v>0</v>
      </c>
      <c r="E40" s="11">
        <v>1</v>
      </c>
      <c r="F40" s="11">
        <v>0</v>
      </c>
      <c r="G40" s="11">
        <v>0</v>
      </c>
      <c r="H40" s="11">
        <v>1</v>
      </c>
      <c r="I40" s="11">
        <v>1</v>
      </c>
      <c r="J40" s="11">
        <v>0</v>
      </c>
      <c r="K40" s="11"/>
      <c r="L40" s="11"/>
      <c r="M40" s="11"/>
      <c r="N40" s="11"/>
      <c r="O40" s="11"/>
      <c r="P40" s="11"/>
      <c r="Q40" s="11"/>
      <c r="R40" s="12"/>
      <c r="S40" s="72">
        <f>SUM(Table1[[#This Row],[01/01/2019]:[31/01/2019]])</f>
        <v>4</v>
      </c>
      <c r="T40" s="9">
        <f>(U40-S40)</f>
        <v>4</v>
      </c>
      <c r="U40" s="70">
        <f>COUNT(C40:Q40)</f>
        <v>8</v>
      </c>
      <c r="V40" s="70">
        <v>0</v>
      </c>
      <c r="W40" s="70">
        <v>0</v>
      </c>
      <c r="X40" s="66">
        <f>IFERROR(S40/U40,0)</f>
        <v>0.5</v>
      </c>
    </row>
    <row r="41" spans="2:24" ht="15.75" x14ac:dyDescent="0.25">
      <c r="B41" s="47" t="s">
        <v>194</v>
      </c>
      <c r="C41" s="10" t="s">
        <v>65</v>
      </c>
      <c r="D41" s="11">
        <v>0</v>
      </c>
      <c r="E41" s="11">
        <v>1</v>
      </c>
      <c r="F41" s="11">
        <v>0</v>
      </c>
      <c r="G41" s="48">
        <v>1</v>
      </c>
      <c r="H41" s="11">
        <v>1</v>
      </c>
      <c r="I41" s="11">
        <v>1</v>
      </c>
      <c r="J41" s="11">
        <v>0</v>
      </c>
      <c r="K41" s="11">
        <v>0</v>
      </c>
      <c r="L41" s="11"/>
      <c r="M41" s="11"/>
      <c r="N41" s="11"/>
      <c r="O41" s="11"/>
      <c r="P41" s="11"/>
      <c r="Q41" s="11"/>
      <c r="R41" s="12"/>
      <c r="S41" s="72">
        <f>SUM(Table1[[#This Row],[01/01/2019]:[31/01/2019]])</f>
        <v>4</v>
      </c>
      <c r="T41" s="9">
        <f>(U41-S41)</f>
        <v>4</v>
      </c>
      <c r="U41" s="76">
        <f>COUNT(C41:Q41)</f>
        <v>8</v>
      </c>
      <c r="V41" s="88">
        <v>2</v>
      </c>
      <c r="W41" s="86">
        <v>1</v>
      </c>
      <c r="X41" s="65">
        <f>IFERROR(S41/U41,0)</f>
        <v>0.5</v>
      </c>
    </row>
    <row r="42" spans="2:24" ht="15.75" x14ac:dyDescent="0.25">
      <c r="B42" s="77" t="s">
        <v>159</v>
      </c>
      <c r="C42" s="78">
        <v>1</v>
      </c>
      <c r="D42" s="48">
        <v>0</v>
      </c>
      <c r="E42" s="79" t="s">
        <v>65</v>
      </c>
      <c r="F42" s="79" t="s">
        <v>65</v>
      </c>
      <c r="G42" s="79" t="s">
        <v>74</v>
      </c>
      <c r="H42" s="79" t="s">
        <v>65</v>
      </c>
      <c r="I42" s="79" t="s">
        <v>65</v>
      </c>
      <c r="J42" s="79" t="s">
        <v>65</v>
      </c>
      <c r="K42" s="79" t="s">
        <v>65</v>
      </c>
      <c r="L42" s="79"/>
      <c r="M42" s="79"/>
      <c r="N42" s="79"/>
      <c r="O42" s="79"/>
      <c r="P42" s="79"/>
      <c r="Q42" s="79"/>
      <c r="R42" s="80"/>
      <c r="S42" s="83">
        <f>SUM(Table1[[#This Row],[01/01/2019]:[31/01/2019]])</f>
        <v>1</v>
      </c>
      <c r="T42" s="81">
        <f>(U42-S42)</f>
        <v>1</v>
      </c>
      <c r="U42" s="82">
        <f>COUNT(C42:Q42)</f>
        <v>2</v>
      </c>
      <c r="V42" s="70">
        <v>0</v>
      </c>
      <c r="W42" s="87">
        <v>1</v>
      </c>
      <c r="X42" s="66">
        <f>IFERROR(S42/U42,0)</f>
        <v>0.5</v>
      </c>
    </row>
    <row r="43" spans="2:24" ht="15.75" x14ac:dyDescent="0.25">
      <c r="B43" s="43" t="s">
        <v>186</v>
      </c>
      <c r="C43" s="10">
        <v>0</v>
      </c>
      <c r="D43" s="48">
        <v>0</v>
      </c>
      <c r="E43" s="11">
        <v>0</v>
      </c>
      <c r="F43" s="11">
        <v>0</v>
      </c>
      <c r="G43" s="11">
        <v>1</v>
      </c>
      <c r="H43" s="11">
        <v>1</v>
      </c>
      <c r="I43" s="11" t="s">
        <v>65</v>
      </c>
      <c r="J43" s="11">
        <v>2</v>
      </c>
      <c r="K43" s="11">
        <v>0</v>
      </c>
      <c r="L43" s="11"/>
      <c r="M43" s="11"/>
      <c r="N43" s="11"/>
      <c r="O43" s="11"/>
      <c r="P43" s="11"/>
      <c r="Q43" s="11"/>
      <c r="R43" s="12"/>
      <c r="S43" s="72">
        <f>SUM(Table1[[#This Row],[01/01/2019]:[31/01/2019]])</f>
        <v>4</v>
      </c>
      <c r="T43" s="9">
        <f>(U43-S43)</f>
        <v>5</v>
      </c>
      <c r="U43" s="70">
        <f>COUNT(C43:Q43)+1</f>
        <v>9</v>
      </c>
      <c r="V43" s="86">
        <v>2</v>
      </c>
      <c r="W43" s="70">
        <v>0</v>
      </c>
      <c r="X43" s="66">
        <f>IFERROR(S43/U43,0)</f>
        <v>0.44444444444444442</v>
      </c>
    </row>
    <row r="44" spans="2:24" ht="15.75" x14ac:dyDescent="0.25">
      <c r="B44" s="77" t="s">
        <v>164</v>
      </c>
      <c r="C44" s="78">
        <v>1</v>
      </c>
      <c r="D44" s="79">
        <v>0</v>
      </c>
      <c r="E44" s="79">
        <v>1</v>
      </c>
      <c r="F44" s="79">
        <v>0</v>
      </c>
      <c r="G44" s="79">
        <v>0</v>
      </c>
      <c r="H44" s="79">
        <v>1</v>
      </c>
      <c r="I44" s="48">
        <v>0</v>
      </c>
      <c r="J44" s="79" t="s">
        <v>65</v>
      </c>
      <c r="K44" s="79" t="s">
        <v>65</v>
      </c>
      <c r="L44" s="79"/>
      <c r="M44" s="79"/>
      <c r="N44" s="79"/>
      <c r="O44" s="79"/>
      <c r="P44" s="79"/>
      <c r="Q44" s="79"/>
      <c r="R44" s="80"/>
      <c r="S44" s="83">
        <f>SUM(Table1[[#This Row],[01/01/2019]:[31/01/2019]])</f>
        <v>3</v>
      </c>
      <c r="T44" s="81">
        <f>(U44-S44)</f>
        <v>4</v>
      </c>
      <c r="U44" s="82">
        <f>COUNT(C44:Q44)</f>
        <v>7</v>
      </c>
      <c r="V44" s="70">
        <v>0</v>
      </c>
      <c r="W44" s="87">
        <v>1</v>
      </c>
      <c r="X44" s="66">
        <f>IFERROR(S44/U44,0)</f>
        <v>0.42857142857142855</v>
      </c>
    </row>
    <row r="45" spans="2:24" ht="15.75" x14ac:dyDescent="0.25">
      <c r="B45" s="43" t="s">
        <v>157</v>
      </c>
      <c r="C45" s="10">
        <v>1</v>
      </c>
      <c r="D45" s="11">
        <v>1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-1</v>
      </c>
      <c r="K45" s="11">
        <v>0</v>
      </c>
      <c r="L45" s="11"/>
      <c r="M45" s="11"/>
      <c r="N45" s="11"/>
      <c r="O45" s="11"/>
      <c r="P45" s="11"/>
      <c r="Q45" s="11"/>
      <c r="R45" s="12"/>
      <c r="S45" s="72">
        <f>SUM(Table1[[#This Row],[01/01/2019]:[31/01/2019]])</f>
        <v>4</v>
      </c>
      <c r="T45" s="9">
        <f>(U45-S45)</f>
        <v>6</v>
      </c>
      <c r="U45" s="70">
        <f>COUNT(C45:Q45)+1</f>
        <v>10</v>
      </c>
      <c r="V45" s="70">
        <v>0</v>
      </c>
      <c r="W45" s="70">
        <v>0</v>
      </c>
      <c r="X45" s="66">
        <f>IFERROR(S45/U45,0)</f>
        <v>0.4</v>
      </c>
    </row>
    <row r="46" spans="2:24" ht="15.75" x14ac:dyDescent="0.25">
      <c r="B46" s="43" t="s">
        <v>155</v>
      </c>
      <c r="C46" s="10">
        <v>1</v>
      </c>
      <c r="D46" s="11">
        <v>0</v>
      </c>
      <c r="E46" s="11">
        <v>0</v>
      </c>
      <c r="F46" s="11">
        <v>1</v>
      </c>
      <c r="G46" s="11">
        <v>0</v>
      </c>
      <c r="H46" s="11">
        <v>1</v>
      </c>
      <c r="I46" s="11">
        <v>-1</v>
      </c>
      <c r="J46" s="11">
        <v>1</v>
      </c>
      <c r="K46" s="11">
        <v>1</v>
      </c>
      <c r="L46" s="11"/>
      <c r="M46" s="11"/>
      <c r="N46" s="11"/>
      <c r="O46" s="11"/>
      <c r="P46" s="11"/>
      <c r="Q46" s="11"/>
      <c r="R46" s="12"/>
      <c r="S46" s="72">
        <f>SUM(Table1[[#This Row],[01/01/2019]:[31/01/2019]])</f>
        <v>4</v>
      </c>
      <c r="T46" s="9">
        <f>(U46-S46)</f>
        <v>6</v>
      </c>
      <c r="U46" s="70">
        <f>COUNT(C46:Q46)+1</f>
        <v>10</v>
      </c>
      <c r="V46" s="70">
        <v>0</v>
      </c>
      <c r="W46" s="86">
        <v>0</v>
      </c>
      <c r="X46" s="66">
        <f>IFERROR(S46/U46,0)</f>
        <v>0.4</v>
      </c>
    </row>
    <row r="47" spans="2:24" ht="15.75" x14ac:dyDescent="0.25">
      <c r="B47" s="43" t="s">
        <v>168</v>
      </c>
      <c r="C47" s="10">
        <v>1</v>
      </c>
      <c r="D47" s="11">
        <v>0</v>
      </c>
      <c r="E47" s="48">
        <v>0</v>
      </c>
      <c r="F47" s="11">
        <v>1</v>
      </c>
      <c r="G47" s="11">
        <v>0</v>
      </c>
      <c r="H47" s="11">
        <v>1</v>
      </c>
      <c r="I47" s="11">
        <v>1</v>
      </c>
      <c r="J47" s="11">
        <v>1</v>
      </c>
      <c r="K47" s="11">
        <v>-1</v>
      </c>
      <c r="L47" s="11"/>
      <c r="M47" s="11"/>
      <c r="N47" s="11"/>
      <c r="O47" s="11"/>
      <c r="P47" s="11"/>
      <c r="Q47" s="11"/>
      <c r="R47" s="12"/>
      <c r="S47" s="72">
        <f>SUM(Table1[[#This Row],[01/01/2019]:[31/01/2019]])</f>
        <v>4</v>
      </c>
      <c r="T47" s="9">
        <f>(U47-S47)</f>
        <v>6</v>
      </c>
      <c r="U47" s="70">
        <f>COUNT(C47:Q47)+1</f>
        <v>10</v>
      </c>
      <c r="V47" s="70">
        <v>0</v>
      </c>
      <c r="W47" s="70">
        <v>1</v>
      </c>
      <c r="X47" s="66">
        <f>IFERROR(S47/U47,0)</f>
        <v>0.4</v>
      </c>
    </row>
    <row r="48" spans="2:24" ht="15.75" x14ac:dyDescent="0.25">
      <c r="B48" s="47" t="s">
        <v>185</v>
      </c>
      <c r="C48" s="10">
        <v>0</v>
      </c>
      <c r="D48" s="11">
        <v>0</v>
      </c>
      <c r="E48" s="11" t="s">
        <v>65</v>
      </c>
      <c r="F48" s="11">
        <v>0</v>
      </c>
      <c r="G48" s="11">
        <v>1</v>
      </c>
      <c r="H48" s="11">
        <v>0</v>
      </c>
      <c r="I48" s="11">
        <v>0</v>
      </c>
      <c r="J48" s="11">
        <v>1</v>
      </c>
      <c r="K48" s="11">
        <v>1</v>
      </c>
      <c r="L48" s="11"/>
      <c r="M48" s="11"/>
      <c r="N48" s="11"/>
      <c r="O48" s="11"/>
      <c r="P48" s="11"/>
      <c r="Q48" s="11"/>
      <c r="R48" s="12"/>
      <c r="S48" s="72">
        <f>SUM(Table1[[#This Row],[01/01/2019]:[31/01/2019]])</f>
        <v>3</v>
      </c>
      <c r="T48" s="9">
        <f>(U48-S48)</f>
        <v>5</v>
      </c>
      <c r="U48" s="70">
        <f>COUNT(C48:Q48)</f>
        <v>8</v>
      </c>
      <c r="V48" s="70">
        <v>0</v>
      </c>
      <c r="W48" s="70">
        <v>0</v>
      </c>
      <c r="X48" s="65">
        <f>IFERROR(S48/U48,0)</f>
        <v>0.375</v>
      </c>
    </row>
    <row r="49" spans="2:24" ht="15.75" x14ac:dyDescent="0.25">
      <c r="B49" s="43" t="s">
        <v>19</v>
      </c>
      <c r="C49" s="10">
        <v>1</v>
      </c>
      <c r="D49" s="11">
        <v>-1</v>
      </c>
      <c r="E49" s="11">
        <v>0</v>
      </c>
      <c r="F49" s="11" t="s">
        <v>65</v>
      </c>
      <c r="G49" s="11">
        <v>1</v>
      </c>
      <c r="H49" s="11">
        <v>1</v>
      </c>
      <c r="I49" s="11">
        <v>1</v>
      </c>
      <c r="J49" s="11">
        <v>0</v>
      </c>
      <c r="K49" s="11">
        <v>0</v>
      </c>
      <c r="L49" s="11"/>
      <c r="M49" s="11"/>
      <c r="N49" s="11"/>
      <c r="O49" s="11"/>
      <c r="P49" s="11"/>
      <c r="Q49" s="11"/>
      <c r="R49" s="12"/>
      <c r="S49" s="64">
        <f>SUM(Table1[[#This Row],[01/01/2019]:[31/01/2019]])</f>
        <v>3</v>
      </c>
      <c r="T49" s="9">
        <f>(U49-S49)</f>
        <v>6</v>
      </c>
      <c r="U49" s="70">
        <f>COUNT(C49:Q49)+1</f>
        <v>9</v>
      </c>
      <c r="V49" s="70">
        <v>0</v>
      </c>
      <c r="W49" s="70">
        <v>0</v>
      </c>
      <c r="X49" s="63">
        <f>IFERROR(S49/U49,0)</f>
        <v>0.33333333333333331</v>
      </c>
    </row>
    <row r="50" spans="2:24" ht="15.75" x14ac:dyDescent="0.25">
      <c r="B50" s="43" t="s">
        <v>191</v>
      </c>
      <c r="C50" s="10">
        <v>0</v>
      </c>
      <c r="D50" s="11">
        <v>0</v>
      </c>
      <c r="E50" s="11">
        <v>0</v>
      </c>
      <c r="F50" s="11">
        <v>1</v>
      </c>
      <c r="G50" s="11">
        <v>0</v>
      </c>
      <c r="H50" s="11">
        <v>1</v>
      </c>
      <c r="I50" s="11">
        <v>0</v>
      </c>
      <c r="J50" s="11">
        <v>1</v>
      </c>
      <c r="K50" s="11">
        <v>0</v>
      </c>
      <c r="L50" s="11"/>
      <c r="M50" s="11"/>
      <c r="N50" s="11"/>
      <c r="O50" s="11"/>
      <c r="P50" s="11"/>
      <c r="Q50" s="11"/>
      <c r="R50" s="12"/>
      <c r="S50" s="72">
        <f>SUM(Table1[[#This Row],[01/01/2019]:[31/01/2019]])</f>
        <v>3</v>
      </c>
      <c r="T50" s="9">
        <f>(U50-S50)</f>
        <v>6</v>
      </c>
      <c r="U50" s="70">
        <f>COUNT(C50:Q50)</f>
        <v>9</v>
      </c>
      <c r="V50" s="70">
        <v>0</v>
      </c>
      <c r="W50" s="70">
        <v>0</v>
      </c>
      <c r="X50" s="66">
        <f>IFERROR(S50/U50,0)</f>
        <v>0.33333333333333331</v>
      </c>
    </row>
    <row r="51" spans="2:24" ht="15.75" x14ac:dyDescent="0.25">
      <c r="B51" s="77" t="s">
        <v>169</v>
      </c>
      <c r="C51" s="78">
        <v>1</v>
      </c>
      <c r="D51" s="79">
        <v>0</v>
      </c>
      <c r="E51" s="48">
        <v>0</v>
      </c>
      <c r="F51" s="79" t="s">
        <v>65</v>
      </c>
      <c r="G51" s="79" t="s">
        <v>65</v>
      </c>
      <c r="H51" s="79" t="s">
        <v>65</v>
      </c>
      <c r="I51" s="79" t="s">
        <v>65</v>
      </c>
      <c r="J51" s="79" t="s">
        <v>65</v>
      </c>
      <c r="K51" s="79" t="s">
        <v>65</v>
      </c>
      <c r="L51" s="79"/>
      <c r="M51" s="79"/>
      <c r="N51" s="79"/>
      <c r="O51" s="79"/>
      <c r="P51" s="79"/>
      <c r="Q51" s="79"/>
      <c r="R51" s="80"/>
      <c r="S51" s="83">
        <f>SUM(Table1[[#This Row],[01/01/2019]:[31/01/2019]])</f>
        <v>1</v>
      </c>
      <c r="T51" s="81">
        <f>(U51-S51)</f>
        <v>2</v>
      </c>
      <c r="U51" s="82">
        <f>COUNT(C51:Q51)</f>
        <v>3</v>
      </c>
      <c r="V51" s="70">
        <v>0</v>
      </c>
      <c r="W51" s="87">
        <v>1</v>
      </c>
      <c r="X51" s="84">
        <f>IFERROR(S51/U51,0)</f>
        <v>0.33333333333333331</v>
      </c>
    </row>
    <row r="52" spans="2:24" ht="15.75" x14ac:dyDescent="0.25">
      <c r="B52" s="47" t="s">
        <v>196</v>
      </c>
      <c r="C52" s="10" t="s">
        <v>65</v>
      </c>
      <c r="D52" s="11" t="s">
        <v>65</v>
      </c>
      <c r="E52" s="11">
        <v>0</v>
      </c>
      <c r="F52" s="11" t="s">
        <v>65</v>
      </c>
      <c r="G52" s="11">
        <v>0</v>
      </c>
      <c r="H52" s="11" t="s">
        <v>65</v>
      </c>
      <c r="I52" s="11" t="s">
        <v>65</v>
      </c>
      <c r="J52" s="11" t="s">
        <v>65</v>
      </c>
      <c r="K52" s="11" t="s">
        <v>65</v>
      </c>
      <c r="L52" s="11"/>
      <c r="M52" s="11"/>
      <c r="N52" s="11"/>
      <c r="O52" s="11"/>
      <c r="P52" s="11"/>
      <c r="Q52" s="11"/>
      <c r="R52" s="12"/>
      <c r="S52" s="64">
        <f>SUM(Table1[[#This Row],[01/01/2019]:[31/01/2019]])</f>
        <v>0</v>
      </c>
      <c r="T52" s="9">
        <f>(U52-S52)</f>
        <v>2</v>
      </c>
      <c r="U52" s="76">
        <f>COUNT(C52:Q52)</f>
        <v>2</v>
      </c>
      <c r="V52" s="70">
        <v>0</v>
      </c>
      <c r="W52" s="70">
        <v>0</v>
      </c>
      <c r="X52" s="85">
        <f>IFERROR(S52/U52,0)</f>
        <v>0</v>
      </c>
    </row>
    <row r="53" spans="2:24" ht="15.75" x14ac:dyDescent="0.25">
      <c r="B53" s="93" t="s">
        <v>204</v>
      </c>
      <c r="C53" s="10" t="s">
        <v>65</v>
      </c>
      <c r="D53" s="11" t="s">
        <v>65</v>
      </c>
      <c r="E53" s="11" t="s">
        <v>65</v>
      </c>
      <c r="F53" s="11" t="s">
        <v>65</v>
      </c>
      <c r="G53" s="11" t="s">
        <v>65</v>
      </c>
      <c r="H53" s="11" t="s">
        <v>65</v>
      </c>
      <c r="I53" s="11" t="s">
        <v>65</v>
      </c>
      <c r="J53" s="11">
        <v>0</v>
      </c>
      <c r="K53" s="11" t="s">
        <v>65</v>
      </c>
      <c r="L53" s="11"/>
      <c r="M53" s="11"/>
      <c r="N53" s="11"/>
      <c r="O53" s="11"/>
      <c r="P53" s="11"/>
      <c r="Q53" s="11"/>
      <c r="R53" s="11"/>
      <c r="S53" s="64">
        <f>SUM(Table1[[#This Row],[01/01/2019]:[31/01/2019]])</f>
        <v>0</v>
      </c>
      <c r="T53" s="64">
        <f>(U53-S53)</f>
        <v>1</v>
      </c>
      <c r="U53" s="64">
        <f>COUNT(C53:Q53)</f>
        <v>1</v>
      </c>
      <c r="V53" s="70">
        <v>0</v>
      </c>
      <c r="W53" s="70">
        <v>0</v>
      </c>
      <c r="X53" s="102">
        <f>IFERROR(S53/U53,0)</f>
        <v>0</v>
      </c>
    </row>
    <row r="54" spans="2:24" ht="15.75" x14ac:dyDescent="0.25">
      <c r="B54" s="77" t="s">
        <v>192</v>
      </c>
      <c r="C54" s="73">
        <v>0</v>
      </c>
      <c r="D54" s="79" t="s">
        <v>65</v>
      </c>
      <c r="E54" s="79" t="s">
        <v>65</v>
      </c>
      <c r="F54" s="79" t="s">
        <v>65</v>
      </c>
      <c r="G54" s="79" t="s">
        <v>74</v>
      </c>
      <c r="H54" s="79" t="s">
        <v>65</v>
      </c>
      <c r="I54" s="79" t="s">
        <v>65</v>
      </c>
      <c r="J54" s="79" t="s">
        <v>65</v>
      </c>
      <c r="K54" s="79" t="s">
        <v>65</v>
      </c>
      <c r="L54" s="79"/>
      <c r="M54" s="79"/>
      <c r="N54" s="79"/>
      <c r="O54" s="79"/>
      <c r="P54" s="79"/>
      <c r="Q54" s="79"/>
      <c r="R54" s="80"/>
      <c r="S54" s="83">
        <f>SUM(Table1[[#This Row],[01/01/2019]:[31/01/2019]])</f>
        <v>0</v>
      </c>
      <c r="T54" s="81">
        <f>(U54-S54)</f>
        <v>1</v>
      </c>
      <c r="U54" s="82">
        <f>COUNT(C54:Q54)</f>
        <v>1</v>
      </c>
      <c r="V54" s="70">
        <v>0</v>
      </c>
      <c r="W54" s="87">
        <v>1</v>
      </c>
      <c r="X54" s="84">
        <f>IFERROR(S54/U54,0)</f>
        <v>0</v>
      </c>
    </row>
    <row r="55" spans="2:24" ht="16.5" thickBot="1" x14ac:dyDescent="0.3">
      <c r="B55" s="8" t="s">
        <v>101</v>
      </c>
      <c r="C55" s="44">
        <f>SUM(Table1[01/01/2019])/COUNT(Table1[01/01/2019])</f>
        <v>0.79069767441860461</v>
      </c>
      <c r="D55" s="44">
        <f>SUM(Table1[03/01/2019])/COUNT(Table1[03/01/2019])</f>
        <v>0.5714285714285714</v>
      </c>
      <c r="E55" s="44">
        <f>SUM(Table1[05/01/2019])/COUNT(Table1[05/01/2019])</f>
        <v>0.61538461538461542</v>
      </c>
      <c r="F55" s="44">
        <f>SUM(Table1[07/01/2019])/COUNT(Table1[07/01/2019])</f>
        <v>0.73170731707317072</v>
      </c>
      <c r="G55" s="44">
        <f>SUM(Table1[09/01/2019])/(COUNT(Table1[09/01/2019])+1)</f>
        <v>0.68888888888888888</v>
      </c>
      <c r="H55" s="44">
        <f>SUM(Table1[11/01/2019])/(COUNT(Table1[11/01/2019])+1)</f>
        <v>0.8666666666666667</v>
      </c>
      <c r="I55" s="44">
        <f>SUM(Table1[13/01/2019])/COUNT(Table1[13/01/2019])</f>
        <v>0.8571428571428571</v>
      </c>
      <c r="J55" s="44">
        <f>SUM(Table1[15/01/2019])/COUNT(Table1[15/01/2019])</f>
        <v>0.65853658536585369</v>
      </c>
      <c r="K55" s="44">
        <f>SUM(Table1[17/01/2019])/COUNT(Table1[17/01/2019])</f>
        <v>0.71794871794871795</v>
      </c>
      <c r="L55" s="44" t="e">
        <f>SUM(Table1[19/01/2019])/(COUNT(Table1[19/01/2019]))</f>
        <v>#DIV/0!</v>
      </c>
      <c r="M55" s="44" t="e">
        <f>SUM(Table1[21/01/2019])/(COUNT(Table1[21/01/2019]))</f>
        <v>#DIV/0!</v>
      </c>
      <c r="N55" s="44" t="e">
        <f>SUM(Table1[23/01/2019])/(COUNT(Table1[23/01/2019]))</f>
        <v>#DIV/0!</v>
      </c>
      <c r="O55" s="44" t="e">
        <f>SUM(Table1[25/01/2019])/(COUNT(Table1[25/01/2019]))</f>
        <v>#DIV/0!</v>
      </c>
      <c r="P55" s="44" t="e">
        <f>SUM(Table1[27/01/2019])/(COUNT(Table1[27/01/2019]))</f>
        <v>#DIV/0!</v>
      </c>
      <c r="Q55" s="44" t="e">
        <f>SUM(Table1[29/01/2019])/(COUNT(Table1[29/01/2019]))</f>
        <v>#DIV/0!</v>
      </c>
      <c r="R55" s="44" t="e">
        <f>SUM(Table1[31/01/2019])/(COUNT(Table1[31/01/2019]))</f>
        <v>#DIV/0!</v>
      </c>
      <c r="S55" s="45">
        <f>SUM(S3:S54)</f>
        <v>273</v>
      </c>
      <c r="T55" s="8">
        <f>SUM(T3:T54)</f>
        <v>114</v>
      </c>
      <c r="U55" s="8">
        <f>SUM(U3:U54)</f>
        <v>387</v>
      </c>
      <c r="V55" s="8">
        <f>SUM(Table1[Missed Collection Days])</f>
        <v>32</v>
      </c>
      <c r="W55" s="8">
        <f>SUM(Table1[Missed War Matches])</f>
        <v>7</v>
      </c>
      <c r="X55" s="46">
        <f>AVERAGE(C55:H55)</f>
        <v>0.71079562231008619</v>
      </c>
    </row>
    <row r="56" spans="2:24" x14ac:dyDescent="0.25">
      <c r="S56" s="15"/>
    </row>
  </sheetData>
  <conditionalFormatting sqref="X3:X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W54">
    <cfRule type="colorScale" priority="1">
      <colorScale>
        <cfvo type="min"/>
        <cfvo type="percentile" val="50"/>
        <cfvo type="max"/>
        <color theme="4" tint="0.39997558519241921"/>
        <color rgb="FFFFEB84"/>
        <color rgb="FFF8696B"/>
      </colorScale>
    </cfRule>
  </conditionalFormatting>
  <pageMargins left="0.7" right="0.7" top="0.75" bottom="0.75" header="0.3" footer="0.3"/>
  <pageSetup paperSize="8" orientation="portrait" r:id="rId1"/>
  <headerFooter>
    <oddHeader>&amp;L&amp;"Calibri"&amp;8 Classification: 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WAR STATS</vt:lpstr>
      <vt:lpstr>October</vt:lpstr>
      <vt:lpstr>Janruary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NFU Mutual</dc:creator>
  <cp:lastModifiedBy>NFU Mutual</cp:lastModifiedBy>
  <dcterms:created xsi:type="dcterms:W3CDTF">2018-09-18T07:23:24Z</dcterms:created>
  <dcterms:modified xsi:type="dcterms:W3CDTF">2019-01-17T09:07:45Z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a85731-3468-41b8-be61-8d33a0cb66bc_Enabled">
    <vt:lpwstr>True</vt:lpwstr>
  </property>
  <property fmtid="{D5CDD505-2E9C-101B-9397-08002B2CF9AE}" pid="3" name="MSIP_Label_93a85731-3468-41b8-be61-8d33a0cb66bc_SiteId">
    <vt:lpwstr>14893f40-93e4-40c1-8c36-8a84aaa1c773</vt:lpwstr>
  </property>
  <property fmtid="{D5CDD505-2E9C-101B-9397-08002B2CF9AE}" pid="4" name="MSIP_Label_93a85731-3468-41b8-be61-8d33a0cb66bc_Ref">
    <vt:lpwstr>https://api.informationprotection.azure.com/api/14893f40-93e4-40c1-8c36-8a84aaa1c773</vt:lpwstr>
  </property>
  <property fmtid="{D5CDD505-2E9C-101B-9397-08002B2CF9AE}" pid="5" name="MSIP_Label_93a85731-3468-41b8-be61-8d33a0cb66bc_Owner">
    <vt:lpwstr>Bryan_Laird@nfumutual.co.uk</vt:lpwstr>
  </property>
  <property fmtid="{D5CDD505-2E9C-101B-9397-08002B2CF9AE}" pid="6" name="MSIP_Label_93a85731-3468-41b8-be61-8d33a0cb66bc_SetDate">
    <vt:lpwstr>2018-09-18T10:00:01.0480895+01:00</vt:lpwstr>
  </property>
  <property fmtid="{D5CDD505-2E9C-101B-9397-08002B2CF9AE}" pid="7" name="MSIP_Label_93a85731-3468-41b8-be61-8d33a0cb66bc_Name">
    <vt:lpwstr>Internal</vt:lpwstr>
  </property>
  <property fmtid="{D5CDD505-2E9C-101B-9397-08002B2CF9AE}" pid="8" name="MSIP_Label_93a85731-3468-41b8-be61-8d33a0cb66bc_Application">
    <vt:lpwstr>Microsoft Azure Information Protection</vt:lpwstr>
  </property>
  <property fmtid="{D5CDD505-2E9C-101B-9397-08002B2CF9AE}" pid="9" name="MSIP_Label_93a85731-3468-41b8-be61-8d33a0cb66bc_Extended_MSFT_Method">
    <vt:lpwstr>Manual</vt:lpwstr>
  </property>
  <property fmtid="{D5CDD505-2E9C-101B-9397-08002B2CF9AE}" pid="10" name="Sensitivity">
    <vt:lpwstr>Internal</vt:lpwstr>
  </property>
</Properties>
</file>