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45" windowWidth="14760" windowHeight="7170"/>
  </bookViews>
  <sheets>
    <sheet name="Sheet1" sheetId="2" r:id="rId1"/>
  </sheets>
  <definedNames>
    <definedName name="_xlnm.Print_Area" localSheetId="0">Sheet1!$B$1:$M$47</definedName>
  </definedNames>
  <calcPr calcId="145621"/>
</workbook>
</file>

<file path=xl/calcChain.xml><?xml version="1.0" encoding="utf-8"?>
<calcChain xmlns="http://schemas.openxmlformats.org/spreadsheetml/2006/main">
  <c r="K24" i="2"/>
  <c r="K11"/>
  <c r="K10"/>
  <c r="K20"/>
  <c r="K23"/>
  <c r="K6"/>
  <c r="K12"/>
  <c r="K16"/>
  <c r="K8"/>
  <c r="K19"/>
  <c r="K21"/>
  <c r="K22"/>
  <c r="K17"/>
  <c r="K9"/>
  <c r="K14"/>
  <c r="K7"/>
  <c r="K13"/>
  <c r="K15"/>
  <c r="K5"/>
  <c r="D24"/>
  <c r="J24" s="1"/>
  <c r="D11"/>
  <c r="M11" s="1"/>
  <c r="D10"/>
  <c r="J10" s="1"/>
  <c r="D20"/>
  <c r="M20" s="1"/>
  <c r="D23"/>
  <c r="J23" s="1"/>
  <c r="D6"/>
  <c r="J6" s="1"/>
  <c r="L6" s="1"/>
  <c r="D12"/>
  <c r="J12" s="1"/>
  <c r="D16"/>
  <c r="M16" s="1"/>
  <c r="D8"/>
  <c r="J8" s="1"/>
  <c r="D19"/>
  <c r="J19" s="1"/>
  <c r="L19" s="1"/>
  <c r="D21"/>
  <c r="J21" s="1"/>
  <c r="D22"/>
  <c r="M22" s="1"/>
  <c r="D17"/>
  <c r="J17" s="1"/>
  <c r="D9"/>
  <c r="M9" s="1"/>
  <c r="D14"/>
  <c r="J14" s="1"/>
  <c r="D7"/>
  <c r="M7" s="1"/>
  <c r="D13"/>
  <c r="J13" s="1"/>
  <c r="D15"/>
  <c r="J15" s="1"/>
  <c r="L15" s="1"/>
  <c r="D5"/>
  <c r="J5" s="1"/>
  <c r="K18"/>
  <c r="D18"/>
  <c r="M18" s="1"/>
  <c r="L27" l="1" a="1"/>
  <c r="L27" s="1"/>
  <c r="K25"/>
  <c r="K31"/>
  <c r="J16"/>
  <c r="L16" s="1"/>
  <c r="L5"/>
  <c r="L14"/>
  <c r="L21"/>
  <c r="L12"/>
  <c r="L10"/>
  <c r="J22"/>
  <c r="L22" s="1"/>
  <c r="J18"/>
  <c r="J7"/>
  <c r="L7" s="1"/>
  <c r="L13"/>
  <c r="L17"/>
  <c r="L8"/>
  <c r="L23"/>
  <c r="L24"/>
  <c r="J20"/>
  <c r="L20" s="1"/>
  <c r="L31" s="1"/>
  <c r="M13"/>
  <c r="M8"/>
  <c r="M24"/>
  <c r="M15"/>
  <c r="M19"/>
  <c r="M6"/>
  <c r="J9"/>
  <c r="L9" s="1"/>
  <c r="J11"/>
  <c r="L11" s="1"/>
  <c r="M5"/>
  <c r="L26" s="1" a="1"/>
  <c r="M14"/>
  <c r="M21"/>
  <c r="M12"/>
  <c r="M10"/>
  <c r="M17"/>
  <c r="M23"/>
  <c r="L18"/>
  <c r="L26" l="1"/>
  <c r="L29"/>
  <c r="L25"/>
  <c r="K29"/>
  <c r="J25"/>
</calcChain>
</file>

<file path=xl/sharedStrings.xml><?xml version="1.0" encoding="utf-8"?>
<sst xmlns="http://schemas.openxmlformats.org/spreadsheetml/2006/main" count="50" uniqueCount="49">
  <si>
    <t>유지비</t>
    <phoneticPr fontId="1" type="noConversion"/>
  </si>
  <si>
    <t>차량번호</t>
    <phoneticPr fontId="1" type="noConversion"/>
  </si>
  <si>
    <t>배기량</t>
    <phoneticPr fontId="1" type="noConversion"/>
  </si>
  <si>
    <t>구분</t>
    <phoneticPr fontId="1" type="noConversion"/>
  </si>
  <si>
    <t>1012</t>
    <phoneticPr fontId="1" type="noConversion"/>
  </si>
  <si>
    <t>운행시 차량 유지비 계산 (비번호 : A000)</t>
    <phoneticPr fontId="1" type="noConversion"/>
  </si>
  <si>
    <t>종합</t>
    <phoneticPr fontId="1" type="noConversion"/>
  </si>
  <si>
    <t>차량정보</t>
    <phoneticPr fontId="1" type="noConversion"/>
  </si>
  <si>
    <t>주유량</t>
    <phoneticPr fontId="1" type="noConversion"/>
  </si>
  <si>
    <t>연료단가</t>
    <phoneticPr fontId="1" type="noConversion"/>
  </si>
  <si>
    <t>주행거리</t>
    <phoneticPr fontId="1" type="noConversion"/>
  </si>
  <si>
    <t>수리비</t>
    <phoneticPr fontId="1" type="noConversion"/>
  </si>
  <si>
    <t>연비</t>
    <phoneticPr fontId="1" type="noConversion"/>
  </si>
  <si>
    <t>보험료</t>
    <phoneticPr fontId="1" type="noConversion"/>
  </si>
  <si>
    <t>연료비</t>
    <phoneticPr fontId="1" type="noConversion"/>
  </si>
  <si>
    <t>포인트</t>
    <phoneticPr fontId="1" type="noConversion"/>
  </si>
  <si>
    <t>차종</t>
    <phoneticPr fontId="1" type="noConversion"/>
  </si>
  <si>
    <t>경승용</t>
    <phoneticPr fontId="1" type="noConversion"/>
  </si>
  <si>
    <t>1035</t>
    <phoneticPr fontId="1" type="noConversion"/>
  </si>
  <si>
    <t>준중형</t>
    <phoneticPr fontId="1" type="noConversion"/>
  </si>
  <si>
    <t>1036</t>
    <phoneticPr fontId="1" type="noConversion"/>
  </si>
  <si>
    <t>준대형</t>
    <phoneticPr fontId="1" type="noConversion"/>
  </si>
  <si>
    <t>1048</t>
    <phoneticPr fontId="1" type="noConversion"/>
  </si>
  <si>
    <t>1078</t>
    <phoneticPr fontId="1" type="noConversion"/>
  </si>
  <si>
    <t>1136</t>
    <phoneticPr fontId="1" type="noConversion"/>
  </si>
  <si>
    <t>2023</t>
    <phoneticPr fontId="1" type="noConversion"/>
  </si>
  <si>
    <t>2031</t>
    <phoneticPr fontId="1" type="noConversion"/>
  </si>
  <si>
    <t>2052</t>
    <phoneticPr fontId="1" type="noConversion"/>
  </si>
  <si>
    <t>2083</t>
    <phoneticPr fontId="1" type="noConversion"/>
  </si>
  <si>
    <t>2155</t>
    <phoneticPr fontId="1" type="noConversion"/>
  </si>
  <si>
    <t>2156</t>
    <phoneticPr fontId="1" type="noConversion"/>
  </si>
  <si>
    <t>2267</t>
    <phoneticPr fontId="1" type="noConversion"/>
  </si>
  <si>
    <t>3047</t>
    <phoneticPr fontId="1" type="noConversion"/>
  </si>
  <si>
    <t>3061</t>
    <phoneticPr fontId="1" type="noConversion"/>
  </si>
  <si>
    <t>3095</t>
    <phoneticPr fontId="1" type="noConversion"/>
  </si>
  <si>
    <t>3124</t>
    <phoneticPr fontId="1" type="noConversion"/>
  </si>
  <si>
    <t>3185</t>
    <phoneticPr fontId="1" type="noConversion"/>
  </si>
  <si>
    <t>3541</t>
    <phoneticPr fontId="1" type="noConversion"/>
  </si>
  <si>
    <t>3551</t>
    <phoneticPr fontId="1" type="noConversion"/>
  </si>
  <si>
    <t>평균</t>
    <phoneticPr fontId="1" type="noConversion"/>
  </si>
  <si>
    <t>차종이 준중형 이거나 경승용인 합계</t>
    <phoneticPr fontId="1" type="noConversion"/>
  </si>
  <si>
    <t>차량번호가 5로 끝나면서 준중형 이거나 준대형 인 합계</t>
    <phoneticPr fontId="1" type="noConversion"/>
  </si>
  <si>
    <t>=SUMPRODUCT((($D$5:$D$24="준중형")+($D$5:$D$24="준대형"))*(RIGHT($B$5:$B$24,1)="5"),K5:K24)</t>
    <phoneticPr fontId="1" type="noConversion"/>
  </si>
  <si>
    <t>포인트가 20,000원 이상 25,000원 이하인 각 항목의 평균</t>
    <phoneticPr fontId="1" type="noConversion"/>
  </si>
  <si>
    <t>=AVERAGEIFS(L5:L24,$L$5:$L$24,"&gt;=20000",$L$5:$L$24,"&lt;=25000")</t>
    <phoneticPr fontId="1" type="noConversion"/>
  </si>
  <si>
    <t>차량번호가 5로 끝나는 항목의 평균</t>
    <phoneticPr fontId="1" type="noConversion"/>
  </si>
  <si>
    <t>=SUMIF($B$5:$B$24,"*5",K5:K24)/COUNTIF($B$5:$B$24,"*5")</t>
    <phoneticPr fontId="1" type="noConversion"/>
  </si>
  <si>
    <t>=VLOOKUP(D5,$O$5:$P$7,2,0)</t>
    <phoneticPr fontId="1" type="noConversion"/>
  </si>
  <si>
    <t>=CONCATENATE(LEFT(B5,2),"#",D5,"(",I5,")")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</si>
</sst>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&quot;₩&quot;#,##0_);[Red]\(&quot;₩&quot;#,##0\)"/>
    <numFmt numFmtId="177" formatCode="0_ 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6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176" fontId="4" fillId="0" borderId="1" xfId="0" applyNumberFormat="1" applyFont="1" applyFill="1" applyBorder="1">
      <alignment vertical="center"/>
    </xf>
    <xf numFmtId="176" fontId="4" fillId="0" borderId="0" xfId="0" applyNumberFormat="1" applyFont="1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4" fillId="0" borderId="5" xfId="0" applyNumberFormat="1" applyFont="1" applyFill="1" applyBorder="1" applyAlignment="1">
      <alignment horizontal="right" vertical="center"/>
    </xf>
    <xf numFmtId="177" fontId="4" fillId="0" borderId="5" xfId="0" applyNumberFormat="1" applyFont="1" applyFill="1" applyBorder="1">
      <alignment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Fill="1" applyBorder="1">
      <alignment vertical="center"/>
    </xf>
    <xf numFmtId="176" fontId="4" fillId="0" borderId="5" xfId="0" applyNumberFormat="1" applyFont="1" applyFill="1" applyBorder="1">
      <alignment vertical="center"/>
    </xf>
    <xf numFmtId="49" fontId="4" fillId="0" borderId="6" xfId="0" applyNumberFormat="1" applyFont="1" applyFill="1" applyBorder="1" applyAlignment="1">
      <alignment horizontal="right" vertical="center"/>
    </xf>
    <xf numFmtId="177" fontId="4" fillId="0" borderId="6" xfId="0" applyNumberFormat="1" applyFont="1" applyFill="1" applyBorder="1">
      <alignment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>
      <alignment vertical="center"/>
    </xf>
    <xf numFmtId="176" fontId="4" fillId="0" borderId="6" xfId="0" applyNumberFormat="1" applyFont="1" applyFill="1" applyBorder="1">
      <alignment vertical="center"/>
    </xf>
    <xf numFmtId="0" fontId="4" fillId="0" borderId="7" xfId="0" applyFont="1" applyFill="1" applyBorder="1" applyAlignment="1">
      <alignment horizontal="center" vertical="center"/>
    </xf>
    <xf numFmtId="176" fontId="4" fillId="0" borderId="7" xfId="0" applyNumberFormat="1" applyFont="1" applyFill="1" applyBorder="1">
      <alignment vertical="center"/>
    </xf>
    <xf numFmtId="0" fontId="0" fillId="0" borderId="0" xfId="0" applyFill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49" fontId="4" fillId="0" borderId="7" xfId="0" applyNumberFormat="1" applyFont="1" applyFill="1" applyBorder="1" applyAlignment="1">
      <alignment horizontal="right" vertical="center"/>
    </xf>
    <xf numFmtId="0" fontId="4" fillId="0" borderId="7" xfId="0" applyFont="1" applyFill="1" applyBorder="1">
      <alignment vertical="center"/>
    </xf>
    <xf numFmtId="177" fontId="4" fillId="0" borderId="7" xfId="0" applyNumberFormat="1" applyFont="1" applyFill="1" applyBorder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4" fillId="0" borderId="3" xfId="0" quotePrefix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2" xfId="0" quotePrefix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title>
      <c:tx>
        <c:rich>
          <a:bodyPr/>
          <a:lstStyle/>
          <a:p>
            <a:pPr>
              <a:defRPr sz="1600" u="sng"/>
            </a:pPr>
            <a:r>
              <a:rPr lang="ko-KR" altLang="en-US" sz="1600" u="sng"/>
              <a:t>준중형의 연료비와 포인트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Sheet1!$K$4</c:f>
              <c:strCache>
                <c:ptCount val="1"/>
                <c:pt idx="0">
                  <c:v>연료비</c:v>
                </c:pt>
              </c:strCache>
            </c:strRef>
          </c:tx>
          <c:cat>
            <c:strRef>
              <c:f>Sheet1!$B$5:$B$10</c:f>
              <c:strCache>
                <c:ptCount val="6"/>
                <c:pt idx="0">
                  <c:v>1012</c:v>
                </c:pt>
                <c:pt idx="1">
                  <c:v>1035</c:v>
                </c:pt>
                <c:pt idx="2">
                  <c:v>1036</c:v>
                </c:pt>
                <c:pt idx="3">
                  <c:v>1048</c:v>
                </c:pt>
                <c:pt idx="4">
                  <c:v>1078</c:v>
                </c:pt>
                <c:pt idx="5">
                  <c:v>1136</c:v>
                </c:pt>
              </c:strCache>
            </c:strRef>
          </c:cat>
          <c:val>
            <c:numRef>
              <c:f>Sheet1!$K$5:$K$10</c:f>
              <c:numCache>
                <c:formatCode>"₩"#,##0;[Red]\-"₩"#,##0</c:formatCode>
                <c:ptCount val="6"/>
                <c:pt idx="0">
                  <c:v>70470</c:v>
                </c:pt>
                <c:pt idx="1">
                  <c:v>40600</c:v>
                </c:pt>
                <c:pt idx="2">
                  <c:v>42660</c:v>
                </c:pt>
                <c:pt idx="3">
                  <c:v>65250</c:v>
                </c:pt>
                <c:pt idx="4">
                  <c:v>41080</c:v>
                </c:pt>
                <c:pt idx="5">
                  <c:v>60200</c:v>
                </c:pt>
              </c:numCache>
            </c:numRef>
          </c:val>
        </c:ser>
        <c:dLbls/>
        <c:axId val="89784704"/>
        <c:axId val="89786624"/>
      </c:barChart>
      <c:lineChart>
        <c:grouping val="standard"/>
        <c:ser>
          <c:idx val="1"/>
          <c:order val="1"/>
          <c:tx>
            <c:strRef>
              <c:f>Sheet1!$L$4</c:f>
              <c:strCache>
                <c:ptCount val="1"/>
                <c:pt idx="0">
                  <c:v>포인트</c:v>
                </c:pt>
              </c:strCache>
            </c:strRef>
          </c:tx>
          <c:dLbls>
            <c:dLbl>
              <c:idx val="1"/>
              <c:layout/>
              <c:showVal val="1"/>
            </c:dLbl>
            <c:delete val="1"/>
          </c:dLbls>
          <c:cat>
            <c:strRef>
              <c:f>Sheet1!$B$5:$B$10</c:f>
              <c:strCache>
                <c:ptCount val="6"/>
                <c:pt idx="0">
                  <c:v>1012</c:v>
                </c:pt>
                <c:pt idx="1">
                  <c:v>1035</c:v>
                </c:pt>
                <c:pt idx="2">
                  <c:v>1036</c:v>
                </c:pt>
                <c:pt idx="3">
                  <c:v>1048</c:v>
                </c:pt>
                <c:pt idx="4">
                  <c:v>1078</c:v>
                </c:pt>
                <c:pt idx="5">
                  <c:v>1136</c:v>
                </c:pt>
              </c:strCache>
            </c:strRef>
          </c:cat>
          <c:val>
            <c:numRef>
              <c:f>Sheet1!$L$5:$L$10</c:f>
              <c:numCache>
                <c:formatCode>"₩"#,##0;[Red]\-"₩"#,##0</c:formatCode>
                <c:ptCount val="6"/>
                <c:pt idx="0">
                  <c:v>35000</c:v>
                </c:pt>
                <c:pt idx="1">
                  <c:v>21000</c:v>
                </c:pt>
                <c:pt idx="2">
                  <c:v>27000</c:v>
                </c:pt>
                <c:pt idx="3">
                  <c:v>25000</c:v>
                </c:pt>
                <c:pt idx="4">
                  <c:v>24000</c:v>
                </c:pt>
                <c:pt idx="5">
                  <c:v>22000</c:v>
                </c:pt>
              </c:numCache>
            </c:numRef>
          </c:val>
        </c:ser>
        <c:dLbls/>
        <c:marker val="1"/>
        <c:axId val="89950848"/>
        <c:axId val="89948544"/>
      </c:lineChart>
      <c:catAx>
        <c:axId val="897847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차량번호</a:t>
                </a:r>
              </a:p>
            </c:rich>
          </c:tx>
          <c:layout/>
        </c:title>
        <c:majorTickMark val="none"/>
        <c:tickLblPos val="nextTo"/>
        <c:crossAx val="89786624"/>
        <c:crosses val="autoZero"/>
        <c:auto val="1"/>
        <c:lblAlgn val="ctr"/>
        <c:lblOffset val="100"/>
      </c:catAx>
      <c:valAx>
        <c:axId val="89786624"/>
        <c:scaling>
          <c:orientation val="minMax"/>
          <c:max val="8000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연료비</a:t>
                </a:r>
              </a:p>
            </c:rich>
          </c:tx>
          <c:layout/>
        </c:title>
        <c:numFmt formatCode="&quot;₩&quot;#,##0;[Red]\-&quot;₩&quot;#,##0" sourceLinked="1"/>
        <c:tickLblPos val="nextTo"/>
        <c:crossAx val="89784704"/>
        <c:crosses val="autoZero"/>
        <c:crossBetween val="between"/>
        <c:majorUnit val="10000"/>
      </c:valAx>
      <c:valAx>
        <c:axId val="89948544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ko-KR" altLang="en-US"/>
                  <a:t>포인트</a:t>
                </a:r>
              </a:p>
            </c:rich>
          </c:tx>
          <c:layout/>
        </c:title>
        <c:numFmt formatCode="&quot;₩&quot;#,##0;[Red]\-&quot;₩&quot;#,##0" sourceLinked="1"/>
        <c:tickLblPos val="nextTo"/>
        <c:crossAx val="89950848"/>
        <c:crosses val="max"/>
        <c:crossBetween val="between"/>
      </c:valAx>
      <c:catAx>
        <c:axId val="89950848"/>
        <c:scaling>
          <c:orientation val="minMax"/>
        </c:scaling>
        <c:delete val="1"/>
        <c:axPos val="b"/>
        <c:tickLblPos val="none"/>
        <c:crossAx val="89948544"/>
        <c:crosses val="autoZero"/>
        <c:auto val="1"/>
        <c:lblAlgn val="ctr"/>
        <c:lblOffset val="100"/>
      </c:catAx>
    </c:plotArea>
    <c:legend>
      <c:legendPos val="t"/>
      <c:layout/>
    </c:legend>
    <c:plotVisOnly val="1"/>
    <c:dispBlanksAs val="gap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33</xdr:row>
      <xdr:rowOff>85725</xdr:rowOff>
    </xdr:from>
    <xdr:to>
      <xdr:col>12</xdr:col>
      <xdr:colOff>971550</xdr:colOff>
      <xdr:row>46</xdr:row>
      <xdr:rowOff>57150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33"/>
  <sheetViews>
    <sheetView tabSelected="1" topLeftCell="B1" zoomScaleNormal="100" workbookViewId="0">
      <selection activeCell="Z19" sqref="Z19"/>
    </sheetView>
  </sheetViews>
  <sheetFormatPr defaultRowHeight="16.5"/>
  <cols>
    <col min="1" max="1" width="0" style="17" hidden="1" customWidth="1"/>
    <col min="2" max="3" width="9" style="17"/>
    <col min="4" max="4" width="9.75" style="17" customWidth="1"/>
    <col min="5" max="8" width="0" style="17" hidden="1" customWidth="1"/>
    <col min="9" max="9" width="9" style="17"/>
    <col min="10" max="10" width="12.5" style="17" customWidth="1"/>
    <col min="11" max="11" width="11.375" style="17" customWidth="1"/>
    <col min="12" max="12" width="11.125" style="17" customWidth="1"/>
    <col min="13" max="13" width="13.5" style="17" customWidth="1"/>
    <col min="14" max="15" width="9" style="17"/>
    <col min="16" max="16" width="9.875" style="17" bestFit="1" customWidth="1"/>
    <col min="17" max="16384" width="9" style="17"/>
  </cols>
  <sheetData>
    <row r="1" spans="2:16" ht="26.25">
      <c r="B1" s="23" t="s">
        <v>5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6" hidden="1"/>
    <row r="3" spans="2:16" s="19" customFormat="1" ht="12" customHeight="1">
      <c r="B3" s="24" t="s">
        <v>7</v>
      </c>
      <c r="C3" s="25"/>
      <c r="D3" s="25"/>
      <c r="E3" s="25"/>
      <c r="F3" s="25"/>
      <c r="G3" s="25"/>
      <c r="H3" s="25"/>
      <c r="I3" s="25"/>
      <c r="J3" s="25" t="s">
        <v>0</v>
      </c>
      <c r="K3" s="25"/>
      <c r="L3" s="25"/>
      <c r="M3" s="25"/>
    </row>
    <row r="4" spans="2:16" s="19" customFormat="1" ht="12" customHeight="1">
      <c r="B4" s="18" t="s">
        <v>1</v>
      </c>
      <c r="C4" s="18" t="s">
        <v>2</v>
      </c>
      <c r="D4" s="18" t="s">
        <v>3</v>
      </c>
      <c r="E4" s="18" t="s">
        <v>8</v>
      </c>
      <c r="F4" s="18" t="s">
        <v>9</v>
      </c>
      <c r="G4" s="18" t="s">
        <v>10</v>
      </c>
      <c r="H4" s="18" t="s">
        <v>11</v>
      </c>
      <c r="I4" s="18" t="s">
        <v>12</v>
      </c>
      <c r="J4" s="3" t="s">
        <v>13</v>
      </c>
      <c r="K4" s="3" t="s">
        <v>14</v>
      </c>
      <c r="L4" s="3" t="s">
        <v>15</v>
      </c>
      <c r="M4" s="3" t="s">
        <v>6</v>
      </c>
      <c r="O4" s="4" t="s">
        <v>16</v>
      </c>
      <c r="P4" s="4" t="s">
        <v>13</v>
      </c>
    </row>
    <row r="5" spans="2:16" s="19" customFormat="1" ht="12" customHeight="1">
      <c r="B5" s="5" t="s">
        <v>4</v>
      </c>
      <c r="C5" s="6">
        <v>790</v>
      </c>
      <c r="D5" s="7" t="str">
        <f t="shared" ref="D5:D24" si="0">IF(LEFT(B5,1)="1","준중형",IF(LEFT(B5,1)="2","준대형","경승용"))</f>
        <v>준중형</v>
      </c>
      <c r="E5" s="8">
        <v>81</v>
      </c>
      <c r="F5" s="8">
        <v>870</v>
      </c>
      <c r="G5" s="8">
        <v>630</v>
      </c>
      <c r="H5" s="8">
        <v>179000</v>
      </c>
      <c r="I5" s="6">
        <v>12</v>
      </c>
      <c r="J5" s="9">
        <f t="shared" ref="J5:J24" si="1">VLOOKUP(D5,$O$5:$P$7,2,0)</f>
        <v>110000</v>
      </c>
      <c r="K5" s="9">
        <f t="shared" ref="K5:K24" si="2">E5*F5</f>
        <v>70470</v>
      </c>
      <c r="L5" s="9">
        <f t="shared" ref="L5:L24" si="3">INT((H5+J5+K5)/10000)*1000</f>
        <v>35000</v>
      </c>
      <c r="M5" s="7" t="str">
        <f t="shared" ref="M5:M24" si="4">CONCATENATE(LEFT(B5,2),"#",D5,"(",I5,")")</f>
        <v>10#준중형(12)</v>
      </c>
      <c r="O5" s="4" t="s">
        <v>17</v>
      </c>
      <c r="P5" s="2">
        <v>100000</v>
      </c>
    </row>
    <row r="6" spans="2:16" s="19" customFormat="1" ht="12" customHeight="1">
      <c r="B6" s="10" t="s">
        <v>18</v>
      </c>
      <c r="C6" s="11">
        <v>1800</v>
      </c>
      <c r="D6" s="12" t="str">
        <f t="shared" si="0"/>
        <v>준중형</v>
      </c>
      <c r="E6" s="13">
        <v>29</v>
      </c>
      <c r="F6" s="13">
        <v>1400</v>
      </c>
      <c r="G6" s="13">
        <v>150</v>
      </c>
      <c r="H6" s="13">
        <v>61000</v>
      </c>
      <c r="I6" s="11">
        <v>13</v>
      </c>
      <c r="J6" s="14">
        <f t="shared" si="1"/>
        <v>110000</v>
      </c>
      <c r="K6" s="14">
        <f t="shared" si="2"/>
        <v>40600</v>
      </c>
      <c r="L6" s="14">
        <f t="shared" si="3"/>
        <v>21000</v>
      </c>
      <c r="M6" s="12" t="str">
        <f t="shared" si="4"/>
        <v>10#준중형(13)</v>
      </c>
      <c r="O6" s="4" t="s">
        <v>19</v>
      </c>
      <c r="P6" s="2">
        <v>110000</v>
      </c>
    </row>
    <row r="7" spans="2:16" s="19" customFormat="1" ht="12" customHeight="1">
      <c r="B7" s="10" t="s">
        <v>20</v>
      </c>
      <c r="C7" s="11">
        <v>1300</v>
      </c>
      <c r="D7" s="12" t="str">
        <f t="shared" si="0"/>
        <v>준중형</v>
      </c>
      <c r="E7" s="13">
        <v>54</v>
      </c>
      <c r="F7" s="13">
        <v>790</v>
      </c>
      <c r="G7" s="13">
        <v>130</v>
      </c>
      <c r="H7" s="13">
        <v>123000</v>
      </c>
      <c r="I7" s="11">
        <v>15</v>
      </c>
      <c r="J7" s="14">
        <f t="shared" si="1"/>
        <v>110000</v>
      </c>
      <c r="K7" s="14">
        <f t="shared" si="2"/>
        <v>42660</v>
      </c>
      <c r="L7" s="14">
        <f t="shared" si="3"/>
        <v>27000</v>
      </c>
      <c r="M7" s="12" t="str">
        <f t="shared" si="4"/>
        <v>10#준중형(15)</v>
      </c>
      <c r="O7" s="4" t="s">
        <v>21</v>
      </c>
      <c r="P7" s="2">
        <v>150000</v>
      </c>
    </row>
    <row r="8" spans="2:16" s="19" customFormat="1" ht="12" customHeight="1">
      <c r="B8" s="10" t="s">
        <v>22</v>
      </c>
      <c r="C8" s="11">
        <v>1450</v>
      </c>
      <c r="D8" s="12" t="str">
        <f t="shared" si="0"/>
        <v>준중형</v>
      </c>
      <c r="E8" s="13">
        <v>75</v>
      </c>
      <c r="F8" s="13">
        <v>870</v>
      </c>
      <c r="G8" s="13">
        <v>550</v>
      </c>
      <c r="H8" s="13">
        <v>83000</v>
      </c>
      <c r="I8" s="11">
        <v>14</v>
      </c>
      <c r="J8" s="14">
        <f t="shared" si="1"/>
        <v>110000</v>
      </c>
      <c r="K8" s="14">
        <f t="shared" si="2"/>
        <v>65250</v>
      </c>
      <c r="L8" s="14">
        <f t="shared" si="3"/>
        <v>25000</v>
      </c>
      <c r="M8" s="12" t="str">
        <f t="shared" si="4"/>
        <v>10#준중형(14)</v>
      </c>
    </row>
    <row r="9" spans="2:16" s="19" customFormat="1" ht="12" customHeight="1">
      <c r="B9" s="10" t="s">
        <v>23</v>
      </c>
      <c r="C9" s="11">
        <v>1450</v>
      </c>
      <c r="D9" s="12" t="str">
        <f t="shared" si="0"/>
        <v>준중형</v>
      </c>
      <c r="E9" s="13">
        <v>52</v>
      </c>
      <c r="F9" s="13">
        <v>790</v>
      </c>
      <c r="G9" s="13">
        <v>90</v>
      </c>
      <c r="H9" s="13">
        <v>95000</v>
      </c>
      <c r="I9" s="11">
        <v>13</v>
      </c>
      <c r="J9" s="14">
        <f t="shared" si="1"/>
        <v>110000</v>
      </c>
      <c r="K9" s="14">
        <f t="shared" si="2"/>
        <v>41080</v>
      </c>
      <c r="L9" s="14">
        <f t="shared" si="3"/>
        <v>24000</v>
      </c>
      <c r="M9" s="12" t="str">
        <f t="shared" si="4"/>
        <v>10#준중형(13)</v>
      </c>
    </row>
    <row r="10" spans="2:16" s="19" customFormat="1" ht="12" customHeight="1">
      <c r="B10" s="10" t="s">
        <v>24</v>
      </c>
      <c r="C10" s="11">
        <v>1300</v>
      </c>
      <c r="D10" s="12" t="str">
        <f t="shared" si="0"/>
        <v>준중형</v>
      </c>
      <c r="E10" s="13">
        <v>43</v>
      </c>
      <c r="F10" s="13">
        <v>1400</v>
      </c>
      <c r="G10" s="13">
        <v>180</v>
      </c>
      <c r="H10" s="13">
        <v>52000</v>
      </c>
      <c r="I10" s="11">
        <v>17</v>
      </c>
      <c r="J10" s="14">
        <f t="shared" si="1"/>
        <v>110000</v>
      </c>
      <c r="K10" s="14">
        <f t="shared" si="2"/>
        <v>60200</v>
      </c>
      <c r="L10" s="14">
        <f t="shared" si="3"/>
        <v>22000</v>
      </c>
      <c r="M10" s="12" t="str">
        <f t="shared" si="4"/>
        <v>11#준중형(17)</v>
      </c>
    </row>
    <row r="11" spans="2:16" s="19" customFormat="1" ht="12" customHeight="1">
      <c r="B11" s="10" t="s">
        <v>25</v>
      </c>
      <c r="C11" s="11">
        <v>2500</v>
      </c>
      <c r="D11" s="12" t="str">
        <f t="shared" si="0"/>
        <v>준대형</v>
      </c>
      <c r="E11" s="13">
        <v>25</v>
      </c>
      <c r="F11" s="13">
        <v>1400</v>
      </c>
      <c r="G11" s="13">
        <v>140</v>
      </c>
      <c r="H11" s="13">
        <v>52000</v>
      </c>
      <c r="I11" s="11">
        <v>6</v>
      </c>
      <c r="J11" s="14">
        <f t="shared" si="1"/>
        <v>150000</v>
      </c>
      <c r="K11" s="14">
        <f t="shared" si="2"/>
        <v>35000</v>
      </c>
      <c r="L11" s="14">
        <f t="shared" si="3"/>
        <v>23000</v>
      </c>
      <c r="M11" s="12" t="str">
        <f t="shared" si="4"/>
        <v>20#준대형(6)</v>
      </c>
    </row>
    <row r="12" spans="2:16" s="19" customFormat="1" ht="12" customHeight="1">
      <c r="B12" s="10" t="s">
        <v>26</v>
      </c>
      <c r="C12" s="11">
        <v>2500</v>
      </c>
      <c r="D12" s="12" t="str">
        <f t="shared" si="0"/>
        <v>준대형</v>
      </c>
      <c r="E12" s="13">
        <v>48</v>
      </c>
      <c r="F12" s="13">
        <v>790</v>
      </c>
      <c r="G12" s="13">
        <v>280</v>
      </c>
      <c r="H12" s="13">
        <v>68000</v>
      </c>
      <c r="I12" s="11">
        <v>7</v>
      </c>
      <c r="J12" s="14">
        <f t="shared" si="1"/>
        <v>150000</v>
      </c>
      <c r="K12" s="14">
        <f t="shared" si="2"/>
        <v>37920</v>
      </c>
      <c r="L12" s="14">
        <f t="shared" si="3"/>
        <v>25000</v>
      </c>
      <c r="M12" s="12" t="str">
        <f t="shared" si="4"/>
        <v>20#준대형(7)</v>
      </c>
    </row>
    <row r="13" spans="2:16" s="19" customFormat="1" ht="12" customHeight="1">
      <c r="B13" s="10" t="s">
        <v>27</v>
      </c>
      <c r="C13" s="11">
        <v>2100</v>
      </c>
      <c r="D13" s="12" t="str">
        <f t="shared" si="0"/>
        <v>준대형</v>
      </c>
      <c r="E13" s="13">
        <v>56</v>
      </c>
      <c r="F13" s="13">
        <v>870</v>
      </c>
      <c r="G13" s="13">
        <v>160</v>
      </c>
      <c r="H13" s="13">
        <v>149000</v>
      </c>
      <c r="I13" s="11">
        <v>10</v>
      </c>
      <c r="J13" s="14">
        <f t="shared" si="1"/>
        <v>150000</v>
      </c>
      <c r="K13" s="14">
        <f t="shared" si="2"/>
        <v>48720</v>
      </c>
      <c r="L13" s="14">
        <f t="shared" si="3"/>
        <v>34000</v>
      </c>
      <c r="M13" s="12" t="str">
        <f t="shared" si="4"/>
        <v>20#준대형(10)</v>
      </c>
    </row>
    <row r="14" spans="2:16" s="19" customFormat="1" ht="12" customHeight="1">
      <c r="B14" s="10" t="s">
        <v>28</v>
      </c>
      <c r="C14" s="11">
        <v>2500</v>
      </c>
      <c r="D14" s="12" t="str">
        <f t="shared" si="0"/>
        <v>준대형</v>
      </c>
      <c r="E14" s="13">
        <v>16</v>
      </c>
      <c r="F14" s="13">
        <v>790</v>
      </c>
      <c r="G14" s="13">
        <v>100</v>
      </c>
      <c r="H14" s="13">
        <v>120000</v>
      </c>
      <c r="I14" s="11">
        <v>12</v>
      </c>
      <c r="J14" s="14">
        <f t="shared" si="1"/>
        <v>150000</v>
      </c>
      <c r="K14" s="14">
        <f t="shared" si="2"/>
        <v>12640</v>
      </c>
      <c r="L14" s="14">
        <f t="shared" si="3"/>
        <v>28000</v>
      </c>
      <c r="M14" s="12" t="str">
        <f t="shared" si="4"/>
        <v>20#준대형(12)</v>
      </c>
    </row>
    <row r="15" spans="2:16" s="19" customFormat="1" ht="12" customHeight="1">
      <c r="B15" s="10" t="s">
        <v>29</v>
      </c>
      <c r="C15" s="11">
        <v>1800</v>
      </c>
      <c r="D15" s="12" t="str">
        <f t="shared" si="0"/>
        <v>준대형</v>
      </c>
      <c r="E15" s="13">
        <v>25</v>
      </c>
      <c r="F15" s="13">
        <v>1400</v>
      </c>
      <c r="G15" s="13">
        <v>120</v>
      </c>
      <c r="H15" s="13">
        <v>157000</v>
      </c>
      <c r="I15" s="11">
        <v>15</v>
      </c>
      <c r="J15" s="14">
        <f t="shared" si="1"/>
        <v>150000</v>
      </c>
      <c r="K15" s="14">
        <f t="shared" si="2"/>
        <v>35000</v>
      </c>
      <c r="L15" s="14">
        <f t="shared" si="3"/>
        <v>34000</v>
      </c>
      <c r="M15" s="12" t="str">
        <f t="shared" si="4"/>
        <v>21#준대형(15)</v>
      </c>
    </row>
    <row r="16" spans="2:16" s="19" customFormat="1" ht="12" customHeight="1">
      <c r="B16" s="10" t="s">
        <v>30</v>
      </c>
      <c r="C16" s="11">
        <v>2500</v>
      </c>
      <c r="D16" s="12" t="str">
        <f t="shared" si="0"/>
        <v>준대형</v>
      </c>
      <c r="E16" s="13">
        <v>27</v>
      </c>
      <c r="F16" s="13">
        <v>1400</v>
      </c>
      <c r="G16" s="13">
        <v>140</v>
      </c>
      <c r="H16" s="13">
        <v>72000</v>
      </c>
      <c r="I16" s="11">
        <v>15</v>
      </c>
      <c r="J16" s="14">
        <f t="shared" si="1"/>
        <v>150000</v>
      </c>
      <c r="K16" s="14">
        <f t="shared" si="2"/>
        <v>37800</v>
      </c>
      <c r="L16" s="14">
        <f t="shared" si="3"/>
        <v>25000</v>
      </c>
      <c r="M16" s="12" t="str">
        <f t="shared" si="4"/>
        <v>21#준대형(15)</v>
      </c>
    </row>
    <row r="17" spans="2:13" s="19" customFormat="1" ht="12" customHeight="1">
      <c r="B17" s="10" t="s">
        <v>31</v>
      </c>
      <c r="C17" s="11">
        <v>1800</v>
      </c>
      <c r="D17" s="12" t="str">
        <f t="shared" si="0"/>
        <v>준대형</v>
      </c>
      <c r="E17" s="13">
        <v>58</v>
      </c>
      <c r="F17" s="13">
        <v>870</v>
      </c>
      <c r="G17" s="13">
        <v>90</v>
      </c>
      <c r="H17" s="13">
        <v>85000</v>
      </c>
      <c r="I17" s="11">
        <v>10</v>
      </c>
      <c r="J17" s="14">
        <f t="shared" si="1"/>
        <v>150000</v>
      </c>
      <c r="K17" s="14">
        <f t="shared" si="2"/>
        <v>50460</v>
      </c>
      <c r="L17" s="14">
        <f t="shared" si="3"/>
        <v>28000</v>
      </c>
      <c r="M17" s="12" t="str">
        <f t="shared" si="4"/>
        <v>22#준대형(10)</v>
      </c>
    </row>
    <row r="18" spans="2:13" s="19" customFormat="1" ht="12" customHeight="1">
      <c r="B18" s="10" t="s">
        <v>32</v>
      </c>
      <c r="C18" s="11">
        <v>3000</v>
      </c>
      <c r="D18" s="12" t="str">
        <f t="shared" si="0"/>
        <v>경승용</v>
      </c>
      <c r="E18" s="13">
        <v>25</v>
      </c>
      <c r="F18" s="13">
        <v>1400</v>
      </c>
      <c r="G18" s="13">
        <v>100</v>
      </c>
      <c r="H18" s="13">
        <v>52000</v>
      </c>
      <c r="I18" s="11">
        <v>6</v>
      </c>
      <c r="J18" s="14">
        <f t="shared" si="1"/>
        <v>100000</v>
      </c>
      <c r="K18" s="14">
        <f t="shared" si="2"/>
        <v>35000</v>
      </c>
      <c r="L18" s="14">
        <f t="shared" si="3"/>
        <v>18000</v>
      </c>
      <c r="M18" s="12" t="str">
        <f t="shared" si="4"/>
        <v>30#경승용(6)</v>
      </c>
    </row>
    <row r="19" spans="2:13" s="19" customFormat="1" ht="12" customHeight="1">
      <c r="B19" s="10" t="s">
        <v>33</v>
      </c>
      <c r="C19" s="11">
        <v>3000</v>
      </c>
      <c r="D19" s="12" t="str">
        <f t="shared" si="0"/>
        <v>경승용</v>
      </c>
      <c r="E19" s="13">
        <v>43</v>
      </c>
      <c r="F19" s="13">
        <v>790</v>
      </c>
      <c r="G19" s="13">
        <v>140</v>
      </c>
      <c r="H19" s="13">
        <v>85000</v>
      </c>
      <c r="I19" s="11">
        <v>11</v>
      </c>
      <c r="J19" s="14">
        <f t="shared" si="1"/>
        <v>100000</v>
      </c>
      <c r="K19" s="14">
        <f t="shared" si="2"/>
        <v>33970</v>
      </c>
      <c r="L19" s="14">
        <f t="shared" si="3"/>
        <v>21000</v>
      </c>
      <c r="M19" s="12" t="str">
        <f t="shared" si="4"/>
        <v>30#경승용(11)</v>
      </c>
    </row>
    <row r="20" spans="2:13" s="19" customFormat="1" ht="12" customHeight="1">
      <c r="B20" s="10" t="s">
        <v>34</v>
      </c>
      <c r="C20" s="11">
        <v>5000</v>
      </c>
      <c r="D20" s="12" t="str">
        <f t="shared" si="0"/>
        <v>경승용</v>
      </c>
      <c r="E20" s="13">
        <v>54</v>
      </c>
      <c r="F20" s="13">
        <v>870</v>
      </c>
      <c r="G20" s="13">
        <v>120</v>
      </c>
      <c r="H20" s="13">
        <v>61000</v>
      </c>
      <c r="I20" s="11">
        <v>8</v>
      </c>
      <c r="J20" s="14">
        <f t="shared" si="1"/>
        <v>100000</v>
      </c>
      <c r="K20" s="14">
        <f t="shared" si="2"/>
        <v>46980</v>
      </c>
      <c r="L20" s="14">
        <f t="shared" si="3"/>
        <v>20000</v>
      </c>
      <c r="M20" s="12" t="str">
        <f t="shared" si="4"/>
        <v>30#경승용(8)</v>
      </c>
    </row>
    <row r="21" spans="2:13" s="19" customFormat="1" ht="12" customHeight="1">
      <c r="B21" s="10" t="s">
        <v>35</v>
      </c>
      <c r="C21" s="11">
        <v>1800</v>
      </c>
      <c r="D21" s="12" t="str">
        <f t="shared" si="0"/>
        <v>경승용</v>
      </c>
      <c r="E21" s="13">
        <v>16</v>
      </c>
      <c r="F21" s="13">
        <v>790</v>
      </c>
      <c r="G21" s="13">
        <v>100</v>
      </c>
      <c r="H21" s="13">
        <v>85000</v>
      </c>
      <c r="I21" s="11">
        <v>7</v>
      </c>
      <c r="J21" s="14">
        <f t="shared" si="1"/>
        <v>100000</v>
      </c>
      <c r="K21" s="14">
        <f t="shared" si="2"/>
        <v>12640</v>
      </c>
      <c r="L21" s="14">
        <f t="shared" si="3"/>
        <v>19000</v>
      </c>
      <c r="M21" s="12" t="str">
        <f t="shared" si="4"/>
        <v>31#경승용(7)</v>
      </c>
    </row>
    <row r="22" spans="2:13" s="19" customFormat="1" ht="12" customHeight="1">
      <c r="B22" s="10" t="s">
        <v>36</v>
      </c>
      <c r="C22" s="11">
        <v>2500</v>
      </c>
      <c r="D22" s="12" t="str">
        <f t="shared" si="0"/>
        <v>경승용</v>
      </c>
      <c r="E22" s="13">
        <v>43</v>
      </c>
      <c r="F22" s="13">
        <v>870</v>
      </c>
      <c r="G22" s="13">
        <v>120</v>
      </c>
      <c r="H22" s="13">
        <v>85000</v>
      </c>
      <c r="I22" s="11">
        <v>12</v>
      </c>
      <c r="J22" s="14">
        <f t="shared" si="1"/>
        <v>100000</v>
      </c>
      <c r="K22" s="14">
        <f t="shared" si="2"/>
        <v>37410</v>
      </c>
      <c r="L22" s="14">
        <f t="shared" si="3"/>
        <v>22000</v>
      </c>
      <c r="M22" s="12" t="str">
        <f t="shared" si="4"/>
        <v>31#경승용(12)</v>
      </c>
    </row>
    <row r="23" spans="2:13" s="19" customFormat="1" ht="12" customHeight="1">
      <c r="B23" s="10" t="s">
        <v>37</v>
      </c>
      <c r="C23" s="11">
        <v>2500</v>
      </c>
      <c r="D23" s="12" t="str">
        <f t="shared" si="0"/>
        <v>경승용</v>
      </c>
      <c r="E23" s="13">
        <v>54</v>
      </c>
      <c r="F23" s="13">
        <v>870</v>
      </c>
      <c r="G23" s="13">
        <v>120</v>
      </c>
      <c r="H23" s="13">
        <v>61000</v>
      </c>
      <c r="I23" s="11">
        <v>7</v>
      </c>
      <c r="J23" s="14">
        <f t="shared" si="1"/>
        <v>100000</v>
      </c>
      <c r="K23" s="14">
        <f t="shared" si="2"/>
        <v>46980</v>
      </c>
      <c r="L23" s="14">
        <f t="shared" si="3"/>
        <v>20000</v>
      </c>
      <c r="M23" s="12" t="str">
        <f t="shared" si="4"/>
        <v>35#경승용(7)</v>
      </c>
    </row>
    <row r="24" spans="2:13" s="19" customFormat="1" ht="12" customHeight="1">
      <c r="B24" s="20" t="s">
        <v>38</v>
      </c>
      <c r="C24" s="21">
        <v>2500</v>
      </c>
      <c r="D24" s="15" t="str">
        <f t="shared" si="0"/>
        <v>경승용</v>
      </c>
      <c r="E24" s="21">
        <v>54</v>
      </c>
      <c r="F24" s="21">
        <v>790</v>
      </c>
      <c r="G24" s="21">
        <v>100</v>
      </c>
      <c r="H24" s="21">
        <v>52000</v>
      </c>
      <c r="I24" s="22">
        <v>5</v>
      </c>
      <c r="J24" s="16">
        <f t="shared" si="1"/>
        <v>100000</v>
      </c>
      <c r="K24" s="16">
        <f t="shared" si="2"/>
        <v>42660</v>
      </c>
      <c r="L24" s="16">
        <f t="shared" si="3"/>
        <v>19000</v>
      </c>
      <c r="M24" s="15" t="str">
        <f t="shared" si="4"/>
        <v>35#경승용(5)</v>
      </c>
    </row>
    <row r="25" spans="2:13" s="19" customFormat="1" ht="12" customHeight="1">
      <c r="B25" s="33" t="s">
        <v>39</v>
      </c>
      <c r="C25" s="31"/>
      <c r="D25" s="31"/>
      <c r="E25" s="31"/>
      <c r="F25" s="31"/>
      <c r="G25" s="31"/>
      <c r="H25" s="31"/>
      <c r="I25" s="32"/>
      <c r="J25" s="1">
        <f>ROUND(AVERAGE(J5:J24),-3)</f>
        <v>121000</v>
      </c>
      <c r="K25" s="1">
        <f t="shared" ref="K25:L25" si="5">ROUND(AVERAGE(K5:K24),-3)</f>
        <v>42000</v>
      </c>
      <c r="L25" s="1">
        <f t="shared" si="5"/>
        <v>25000</v>
      </c>
      <c r="M25" s="34"/>
    </row>
    <row r="26" spans="2:13" s="19" customFormat="1" ht="12" customHeight="1">
      <c r="B26" s="33" t="s">
        <v>40</v>
      </c>
      <c r="C26" s="31"/>
      <c r="D26" s="31"/>
      <c r="E26" s="31"/>
      <c r="F26" s="31"/>
      <c r="G26" s="31"/>
      <c r="H26" s="31"/>
      <c r="I26" s="31"/>
      <c r="J26" s="31"/>
      <c r="K26" s="32"/>
      <c r="L26" s="1">
        <f t="array" ref="L26">SUMPRODUCT(ISNUMBER(FIND("준중형",D5:D24))+ISNUMBER(FIND("경승용",M5:M24)),L5:L24)</f>
        <v>293000</v>
      </c>
      <c r="M26" s="35"/>
    </row>
    <row r="27" spans="2:13" s="19" customFormat="1" ht="12" customHeight="1">
      <c r="B27" s="33" t="s">
        <v>41</v>
      </c>
      <c r="C27" s="31"/>
      <c r="D27" s="31"/>
      <c r="E27" s="31"/>
      <c r="F27" s="31"/>
      <c r="G27" s="31"/>
      <c r="H27" s="31"/>
      <c r="I27" s="31"/>
      <c r="J27" s="31"/>
      <c r="K27" s="32"/>
      <c r="L27" s="1">
        <f t="array" ref="L27">SUMPRODUCT((($D$5:$D$24="준중형")+($D$5:$D$24="준대형"))*(RIGHT($B$5:$B$24,1)="5"),K5:K24)</f>
        <v>75600</v>
      </c>
      <c r="M27" s="36"/>
    </row>
    <row r="28" spans="2:13" s="19" customFormat="1" ht="12" customHeight="1">
      <c r="B28" s="37" t="s">
        <v>42</v>
      </c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2"/>
    </row>
    <row r="29" spans="2:13" s="19" customFormat="1" ht="12" customHeight="1">
      <c r="B29" s="33" t="s">
        <v>43</v>
      </c>
      <c r="C29" s="31"/>
      <c r="D29" s="31"/>
      <c r="E29" s="31"/>
      <c r="F29" s="31"/>
      <c r="G29" s="31"/>
      <c r="H29" s="31"/>
      <c r="I29" s="31"/>
      <c r="J29" s="32"/>
      <c r="K29" s="1">
        <f>AVERAGEIFS(K5:K24,$L$5:$L$24,"&gt;=20000",$L$5:$L$24,"&lt;=25000")</f>
        <v>43926.36363636364</v>
      </c>
      <c r="L29" s="1">
        <f>AVERAGEIFS(L5:L24,$L$5:$L$24,"&gt;=20000",$L$5:$L$24,"&lt;=25000")</f>
        <v>22545.454545454544</v>
      </c>
      <c r="M29" s="26"/>
    </row>
    <row r="30" spans="2:13" s="19" customFormat="1" ht="12" customHeight="1">
      <c r="B30" s="37" t="s">
        <v>44</v>
      </c>
      <c r="C30" s="31"/>
      <c r="D30" s="31"/>
      <c r="E30" s="31"/>
      <c r="F30" s="31"/>
      <c r="G30" s="31"/>
      <c r="H30" s="31"/>
      <c r="I30" s="31"/>
      <c r="J30" s="31"/>
      <c r="K30" s="31"/>
      <c r="L30" s="32"/>
      <c r="M30" s="27"/>
    </row>
    <row r="31" spans="2:13" s="19" customFormat="1" ht="12" customHeight="1">
      <c r="B31" s="33" t="s">
        <v>45</v>
      </c>
      <c r="C31" s="31"/>
      <c r="D31" s="31"/>
      <c r="E31" s="31"/>
      <c r="F31" s="31"/>
      <c r="G31" s="31"/>
      <c r="H31" s="31"/>
      <c r="I31" s="31"/>
      <c r="J31" s="32"/>
      <c r="K31" s="1">
        <f>SUMIF($B$5:$B$24,"*5",K5:K24)/COUNTIF($B$5:$B$24,"*5")</f>
        <v>39997.5</v>
      </c>
      <c r="L31" s="1">
        <f>SUMIF($B$5:$B$24,"*5",L5:L24)/COUNTIF($B$5:$B$24,"*5")</f>
        <v>24250</v>
      </c>
      <c r="M31" s="27"/>
    </row>
    <row r="32" spans="2:13" s="19" customFormat="1" ht="12" customHeight="1">
      <c r="B32" s="37" t="s">
        <v>46</v>
      </c>
      <c r="C32" s="31"/>
      <c r="D32" s="31"/>
      <c r="E32" s="31"/>
      <c r="F32" s="31"/>
      <c r="G32" s="31"/>
      <c r="H32" s="31"/>
      <c r="I32" s="31"/>
      <c r="J32" s="31"/>
      <c r="K32" s="31"/>
      <c r="L32" s="32"/>
      <c r="M32" s="28"/>
    </row>
    <row r="33" spans="2:13" s="19" customFormat="1" ht="12" customHeight="1">
      <c r="B33" s="29" t="s">
        <v>47</v>
      </c>
      <c r="C33" s="25"/>
      <c r="D33" s="25"/>
      <c r="E33" s="30" t="s">
        <v>48</v>
      </c>
      <c r="F33" s="31"/>
      <c r="G33" s="31"/>
      <c r="H33" s="31"/>
      <c r="I33" s="31"/>
      <c r="J33" s="31"/>
      <c r="K33" s="31"/>
      <c r="L33" s="31"/>
      <c r="M33" s="32"/>
    </row>
  </sheetData>
  <sortState ref="B5:M24">
    <sortCondition descending="1" ref="D5:D24"/>
    <sortCondition ref="B5:B24"/>
  </sortState>
  <mergeCells count="15">
    <mergeCell ref="B1:M1"/>
    <mergeCell ref="B3:I3"/>
    <mergeCell ref="J3:M3"/>
    <mergeCell ref="M29:M32"/>
    <mergeCell ref="B33:D33"/>
    <mergeCell ref="E33:M33"/>
    <mergeCell ref="B25:I25"/>
    <mergeCell ref="B26:K26"/>
    <mergeCell ref="B27:K27"/>
    <mergeCell ref="M25:M27"/>
    <mergeCell ref="B28:M28"/>
    <mergeCell ref="B29:J29"/>
    <mergeCell ref="B30:L30"/>
    <mergeCell ref="B31:J31"/>
    <mergeCell ref="B32:L32"/>
  </mergeCells>
  <phoneticPr fontId="1" type="noConversion"/>
  <printOptions horizontalCentered="1"/>
  <pageMargins left="0.39370078740157483" right="0.39370078740157483" top="2.3622047244094491" bottom="0.3937007874015748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shin</dc:creator>
  <cp:lastModifiedBy>dumok.net</cp:lastModifiedBy>
  <cp:lastPrinted>2015-07-24T08:31:49Z</cp:lastPrinted>
  <dcterms:created xsi:type="dcterms:W3CDTF">2015-07-21T01:35:16Z</dcterms:created>
  <dcterms:modified xsi:type="dcterms:W3CDTF">2017-10-13T02:06:43Z</dcterms:modified>
</cp:coreProperties>
</file>