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545" yWindow="720" windowWidth="16590" windowHeight="15435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1" l="1"/>
  <c r="J14" i="1"/>
  <c r="J10" i="1"/>
  <c r="J17" i="1"/>
  <c r="J15" i="1"/>
  <c r="J5" i="1"/>
  <c r="J9" i="1"/>
  <c r="J21" i="1"/>
  <c r="J18" i="1"/>
  <c r="J11" i="1"/>
  <c r="J8" i="1"/>
  <c r="J6" i="1"/>
  <c r="J22" i="1"/>
  <c r="J23" i="1"/>
  <c r="J19" i="1"/>
  <c r="J12" i="1"/>
  <c r="J16" i="1"/>
  <c r="J7" i="1"/>
  <c r="J4" i="1"/>
  <c r="J13" i="1"/>
  <c r="H20" i="1"/>
  <c r="L20" i="1" s="1"/>
  <c r="H14" i="1"/>
  <c r="L14" i="1" s="1"/>
  <c r="H10" i="1"/>
  <c r="L10" i="1" s="1"/>
  <c r="H17" i="1"/>
  <c r="L17" i="1" s="1"/>
  <c r="H15" i="1"/>
  <c r="L15" i="1" s="1"/>
  <c r="H5" i="1"/>
  <c r="L5" i="1" s="1"/>
  <c r="H9" i="1"/>
  <c r="L9" i="1" s="1"/>
  <c r="H21" i="1"/>
  <c r="L21" i="1" s="1"/>
  <c r="H18" i="1"/>
  <c r="L18" i="1" s="1"/>
  <c r="H11" i="1"/>
  <c r="L11" i="1" s="1"/>
  <c r="H8" i="1"/>
  <c r="L8" i="1" s="1"/>
  <c r="H6" i="1"/>
  <c r="L6" i="1" s="1"/>
  <c r="H22" i="1"/>
  <c r="L22" i="1" s="1"/>
  <c r="H23" i="1"/>
  <c r="L23" i="1" s="1"/>
  <c r="H19" i="1"/>
  <c r="L19" i="1" s="1"/>
  <c r="H12" i="1"/>
  <c r="L12" i="1" s="1"/>
  <c r="H16" i="1"/>
  <c r="L16" i="1" s="1"/>
  <c r="H7" i="1"/>
  <c r="L7" i="1" s="1"/>
  <c r="H4" i="1"/>
  <c r="H13" i="1"/>
  <c r="L13" i="1" s="1"/>
  <c r="G20" i="1"/>
  <c r="I20" i="1" s="1"/>
  <c r="K20" i="1" s="1"/>
  <c r="G14" i="1"/>
  <c r="I14" i="1" s="1"/>
  <c r="K14" i="1" s="1"/>
  <c r="G10" i="1"/>
  <c r="I10" i="1" s="1"/>
  <c r="K10" i="1" s="1"/>
  <c r="G17" i="1"/>
  <c r="I17" i="1" s="1"/>
  <c r="K17" i="1" s="1"/>
  <c r="G15" i="1"/>
  <c r="I15" i="1" s="1"/>
  <c r="K15" i="1" s="1"/>
  <c r="G5" i="1"/>
  <c r="G9" i="1"/>
  <c r="I9" i="1" s="1"/>
  <c r="K9" i="1" s="1"/>
  <c r="G21" i="1"/>
  <c r="I21" i="1" s="1"/>
  <c r="K21" i="1" s="1"/>
  <c r="G18" i="1"/>
  <c r="I18" i="1" s="1"/>
  <c r="K18" i="1" s="1"/>
  <c r="G11" i="1"/>
  <c r="I11" i="1" s="1"/>
  <c r="K11" i="1" s="1"/>
  <c r="G8" i="1"/>
  <c r="I8" i="1" s="1"/>
  <c r="K8" i="1" s="1"/>
  <c r="G6" i="1"/>
  <c r="I6" i="1" s="1"/>
  <c r="K6" i="1" s="1"/>
  <c r="G22" i="1"/>
  <c r="I22" i="1" s="1"/>
  <c r="K22" i="1" s="1"/>
  <c r="G23" i="1"/>
  <c r="I23" i="1" s="1"/>
  <c r="K23" i="1" s="1"/>
  <c r="G19" i="1"/>
  <c r="I19" i="1" s="1"/>
  <c r="K19" i="1" s="1"/>
  <c r="G12" i="1"/>
  <c r="I12" i="1" s="1"/>
  <c r="K12" i="1" s="1"/>
  <c r="G16" i="1"/>
  <c r="I16" i="1" s="1"/>
  <c r="K16" i="1" s="1"/>
  <c r="G7" i="1"/>
  <c r="I7" i="1" s="1"/>
  <c r="K7" i="1" s="1"/>
  <c r="G4" i="1"/>
  <c r="I4" i="1" s="1"/>
  <c r="G13" i="1"/>
  <c r="I13" i="1" s="1"/>
  <c r="K13" i="1" s="1"/>
  <c r="B2" i="1"/>
  <c r="H24" i="1" l="1"/>
  <c r="J27" i="1"/>
  <c r="K27" i="1"/>
  <c r="I27" i="1"/>
  <c r="J24" i="1"/>
  <c r="K4" i="1"/>
  <c r="L4" i="1"/>
  <c r="I5" i="1"/>
  <c r="K5" i="1" s="1"/>
  <c r="K25" i="1" l="1" a="1"/>
  <c r="K25" i="1" s="1"/>
  <c r="J28" i="1"/>
  <c r="K28" i="1"/>
  <c r="K24" i="1"/>
  <c r="I24" i="1"/>
</calcChain>
</file>

<file path=xl/sharedStrings.xml><?xml version="1.0" encoding="utf-8"?>
<sst xmlns="http://schemas.openxmlformats.org/spreadsheetml/2006/main" count="52" uniqueCount="43">
  <si>
    <t>작성일자:</t>
    <phoneticPr fontId="1" type="noConversion"/>
  </si>
  <si>
    <t>차량번호</t>
    <phoneticPr fontId="1" type="noConversion"/>
  </si>
  <si>
    <t>배기량</t>
    <phoneticPr fontId="1" type="noConversion"/>
  </si>
  <si>
    <t>주유량</t>
    <phoneticPr fontId="1" type="noConversion"/>
  </si>
  <si>
    <t>연료단가</t>
    <phoneticPr fontId="1" type="noConversion"/>
  </si>
  <si>
    <t>주행거리</t>
    <phoneticPr fontId="1" type="noConversion"/>
  </si>
  <si>
    <t>수리비</t>
    <phoneticPr fontId="1" type="noConversion"/>
  </si>
  <si>
    <t>구분</t>
    <phoneticPr fontId="1" type="noConversion"/>
  </si>
  <si>
    <t>연비</t>
    <phoneticPr fontId="1" type="noConversion"/>
  </si>
  <si>
    <t>보험료</t>
    <phoneticPr fontId="1" type="noConversion"/>
  </si>
  <si>
    <t>연료비</t>
    <phoneticPr fontId="1" type="noConversion"/>
  </si>
  <si>
    <t>유지비</t>
    <phoneticPr fontId="1" type="noConversion"/>
  </si>
  <si>
    <t>평가</t>
    <phoneticPr fontId="1" type="noConversion"/>
  </si>
  <si>
    <t>2083</t>
    <phoneticPr fontId="1" type="noConversion"/>
  </si>
  <si>
    <t>3124</t>
    <phoneticPr fontId="1" type="noConversion"/>
  </si>
  <si>
    <t>2155</t>
    <phoneticPr fontId="1" type="noConversion"/>
  </si>
  <si>
    <t>2023</t>
    <phoneticPr fontId="1" type="noConversion"/>
  </si>
  <si>
    <t>3047</t>
    <phoneticPr fontId="1" type="noConversion"/>
  </si>
  <si>
    <t>2156</t>
    <phoneticPr fontId="1" type="noConversion"/>
  </si>
  <si>
    <t>1035</t>
    <phoneticPr fontId="1" type="noConversion"/>
  </si>
  <si>
    <t>1136</t>
    <phoneticPr fontId="1" type="noConversion"/>
  </si>
  <si>
    <t>3185</t>
    <phoneticPr fontId="1" type="noConversion"/>
  </si>
  <si>
    <t>3061</t>
    <phoneticPr fontId="1" type="noConversion"/>
  </si>
  <si>
    <t>2031</t>
    <phoneticPr fontId="1" type="noConversion"/>
  </si>
  <si>
    <t>1078</t>
    <phoneticPr fontId="1" type="noConversion"/>
  </si>
  <si>
    <t>1036</t>
    <phoneticPr fontId="1" type="noConversion"/>
  </si>
  <si>
    <t>3541</t>
    <phoneticPr fontId="1" type="noConversion"/>
  </si>
  <si>
    <t>3551</t>
    <phoneticPr fontId="1" type="noConversion"/>
  </si>
  <si>
    <t>3095</t>
    <phoneticPr fontId="1" type="noConversion"/>
  </si>
  <si>
    <t>2052</t>
    <phoneticPr fontId="1" type="noConversion"/>
  </si>
  <si>
    <t>2267</t>
    <phoneticPr fontId="1" type="noConversion"/>
  </si>
  <si>
    <t>1048</t>
    <phoneticPr fontId="1" type="noConversion"/>
  </si>
  <si>
    <t>1012</t>
    <phoneticPr fontId="1" type="noConversion"/>
  </si>
  <si>
    <t>평균</t>
    <phoneticPr fontId="1" type="noConversion"/>
  </si>
  <si>
    <t>평가가 최우수 이거나 우수인 유지비의 합계</t>
    <phoneticPr fontId="1" type="noConversion"/>
  </si>
  <si>
    <t>차량번호가 5로 끝나면서 승용차의 합계</t>
    <phoneticPr fontId="1" type="noConversion"/>
  </si>
  <si>
    <t>유지비가 20만원이상 25만원 이하인 각 항목의 합</t>
    <phoneticPr fontId="1" type="noConversion"/>
  </si>
  <si>
    <t>=SUMPRODUCT(ISNUMBER(FIND("최우수",L4:L23))+(L4:L23="우수"),K4:K23)</t>
    <phoneticPr fontId="1" type="noConversion"/>
  </si>
  <si>
    <t>차량번호</t>
    <phoneticPr fontId="1" type="noConversion"/>
  </si>
  <si>
    <t>*5</t>
    <phoneticPr fontId="1" type="noConversion"/>
  </si>
  <si>
    <t>구분</t>
    <phoneticPr fontId="1" type="noConversion"/>
  </si>
  <si>
    <t>승용차</t>
    <phoneticPr fontId="1" type="noConversion"/>
  </si>
  <si>
    <t>운행 시 차량 유지비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</si>
</sst>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&quot;₩&quot;#,##0"/>
    <numFmt numFmtId="178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8" fontId="2" fillId="0" borderId="3" xfId="0" applyNumberFormat="1" applyFont="1" applyBorder="1">
      <alignment vertical="center"/>
    </xf>
    <xf numFmtId="177" fontId="2" fillId="0" borderId="3" xfId="0" applyNumberFormat="1" applyFont="1" applyBorder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178" fontId="2" fillId="0" borderId="4" xfId="0" applyNumberFormat="1" applyFont="1" applyBorder="1">
      <alignment vertical="center"/>
    </xf>
    <xf numFmtId="177" fontId="2" fillId="0" borderId="4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승용차의 연료비와 유지비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Sheet1!$J$32</c:f>
              <c:strCache>
                <c:ptCount val="1"/>
                <c:pt idx="0">
                  <c:v>연료비</c:v>
                </c:pt>
              </c:strCache>
            </c:strRef>
          </c:tx>
          <c:invertIfNegative val="0"/>
          <c:cat>
            <c:strRef>
              <c:f>Sheet1!$I$33:$I$38</c:f>
              <c:strCache>
                <c:ptCount val="6"/>
                <c:pt idx="0">
                  <c:v>1012</c:v>
                </c:pt>
                <c:pt idx="1">
                  <c:v>1035</c:v>
                </c:pt>
                <c:pt idx="2">
                  <c:v>1036</c:v>
                </c:pt>
                <c:pt idx="3">
                  <c:v>1048</c:v>
                </c:pt>
                <c:pt idx="4">
                  <c:v>1078</c:v>
                </c:pt>
                <c:pt idx="5">
                  <c:v>1136</c:v>
                </c:pt>
              </c:strCache>
            </c:strRef>
          </c:cat>
          <c:val>
            <c:numRef>
              <c:f>Sheet1!$J$33:$J$38</c:f>
              <c:numCache>
                <c:formatCode>"₩"#,##0</c:formatCode>
                <c:ptCount val="6"/>
                <c:pt idx="0">
                  <c:v>70470</c:v>
                </c:pt>
                <c:pt idx="1">
                  <c:v>40600</c:v>
                </c:pt>
                <c:pt idx="2">
                  <c:v>42660</c:v>
                </c:pt>
                <c:pt idx="3">
                  <c:v>65250</c:v>
                </c:pt>
                <c:pt idx="4">
                  <c:v>41080</c:v>
                </c:pt>
                <c:pt idx="5">
                  <c:v>60200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FA-4C61-9AFA-38BB21FB0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792128"/>
        <c:axId val="103948864"/>
      </c:barChart>
      <c:lineChart>
        <c:grouping val="standard"/>
        <c:varyColors val="0"/>
        <c:ser>
          <c:idx val="1"/>
          <c:order val="1"/>
          <c:tx>
            <c:strRef>
              <c:f>Sheet1!$K$32</c:f>
              <c:strCache>
                <c:ptCount val="1"/>
                <c:pt idx="0">
                  <c:v>유지비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Sheet1!$I$33:$I$38</c:f>
              <c:strCache>
                <c:ptCount val="6"/>
                <c:pt idx="0">
                  <c:v>1012</c:v>
                </c:pt>
                <c:pt idx="1">
                  <c:v>1035</c:v>
                </c:pt>
                <c:pt idx="2">
                  <c:v>1036</c:v>
                </c:pt>
                <c:pt idx="3">
                  <c:v>1048</c:v>
                </c:pt>
                <c:pt idx="4">
                  <c:v>1078</c:v>
                </c:pt>
                <c:pt idx="5">
                  <c:v>1136</c:v>
                </c:pt>
              </c:strCache>
            </c:strRef>
          </c:cat>
          <c:val>
            <c:numRef>
              <c:f>Sheet1!$K$33:$K$38</c:f>
              <c:numCache>
                <c:formatCode>"₩"#,##0</c:formatCode>
                <c:ptCount val="6"/>
                <c:pt idx="0">
                  <c:v>299470</c:v>
                </c:pt>
                <c:pt idx="1">
                  <c:v>151600</c:v>
                </c:pt>
                <c:pt idx="2">
                  <c:v>215660</c:v>
                </c:pt>
                <c:pt idx="3">
                  <c:v>198250</c:v>
                </c:pt>
                <c:pt idx="4">
                  <c:v>186080</c:v>
                </c:pt>
                <c:pt idx="5">
                  <c:v>162200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FFA-4C61-9AFA-38BB21FB0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92128"/>
        <c:axId val="103948864"/>
      </c:lineChart>
      <c:catAx>
        <c:axId val="1037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차량번호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03948864"/>
        <c:crosses val="autoZero"/>
        <c:auto val="1"/>
        <c:lblAlgn val="ctr"/>
        <c:lblOffset val="100"/>
        <c:noMultiLvlLbl val="0"/>
      </c:catAx>
      <c:valAx>
        <c:axId val="103948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layout/>
          <c:overlay val="0"/>
        </c:title>
        <c:numFmt formatCode="&quot;₩&quot;#,##0" sourceLinked="1"/>
        <c:majorTickMark val="out"/>
        <c:minorTickMark val="none"/>
        <c:tickLblPos val="nextTo"/>
        <c:crossAx val="103792128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28</xdr:row>
      <xdr:rowOff>152400</xdr:rowOff>
    </xdr:from>
    <xdr:to>
      <xdr:col>11</xdr:col>
      <xdr:colOff>666750</xdr:colOff>
      <xdr:row>41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6" workbookViewId="0">
      <selection activeCell="M8" sqref="M8"/>
    </sheetView>
  </sheetViews>
  <sheetFormatPr defaultRowHeight="16.5" x14ac:dyDescent="0.3"/>
  <cols>
    <col min="1" max="1" width="8.625" customWidth="1"/>
    <col min="2" max="2" width="10.75" customWidth="1"/>
    <col min="3" max="6" width="0" hidden="1" customWidth="1"/>
    <col min="9" max="11" width="10.875" customWidth="1"/>
  </cols>
  <sheetData>
    <row r="1" spans="1:12" ht="26.25" x14ac:dyDescent="0.3">
      <c r="A1" s="22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s="1" customFormat="1" ht="13.5" x14ac:dyDescent="0.3">
      <c r="A2" s="1" t="s">
        <v>0</v>
      </c>
      <c r="B2" s="2">
        <f ca="1">TODAY()</f>
        <v>43748</v>
      </c>
    </row>
    <row r="3" spans="1:12" s="1" customFormat="1" ht="13.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s="1" customFormat="1" ht="13.5" x14ac:dyDescent="0.3">
      <c r="A4" s="6" t="s">
        <v>32</v>
      </c>
      <c r="B4" s="7">
        <v>790</v>
      </c>
      <c r="C4" s="7">
        <v>81</v>
      </c>
      <c r="D4" s="7">
        <v>870</v>
      </c>
      <c r="E4" s="7">
        <v>630</v>
      </c>
      <c r="F4" s="7">
        <v>179000</v>
      </c>
      <c r="G4" s="8" t="str">
        <f t="shared" ref="G4:G23" si="0">IF(LEFT(A4,1)="1","승용차",IF(LEFT(A4,1)="2","승합차","화물차"))</f>
        <v>승용차</v>
      </c>
      <c r="H4" s="9">
        <f t="shared" ref="H4:H23" si="1">E4/C4</f>
        <v>7.7777777777777777</v>
      </c>
      <c r="I4" s="10">
        <f t="shared" ref="I4:I23" si="2">IF(G4="승용차",50000,IF(G4="승합차",70000,130000))</f>
        <v>50000</v>
      </c>
      <c r="J4" s="10">
        <f t="shared" ref="J4:J23" si="3">C4*D4</f>
        <v>70470</v>
      </c>
      <c r="K4" s="10">
        <f t="shared" ref="K4:K23" si="4">F4+I4+J4</f>
        <v>299470</v>
      </c>
      <c r="L4" s="8" t="str">
        <f t="shared" ref="L4:L23" si="5">IF(H4&gt;=6,"최우수",IF(H4&gt;=4,"우수","불량"))</f>
        <v>최우수</v>
      </c>
    </row>
    <row r="5" spans="1:12" s="1" customFormat="1" ht="13.5" x14ac:dyDescent="0.3">
      <c r="A5" s="11" t="s">
        <v>19</v>
      </c>
      <c r="B5" s="12">
        <v>1800</v>
      </c>
      <c r="C5" s="12">
        <v>29</v>
      </c>
      <c r="D5" s="12">
        <v>1400</v>
      </c>
      <c r="E5" s="12">
        <v>150</v>
      </c>
      <c r="F5" s="12">
        <v>61000</v>
      </c>
      <c r="G5" s="13" t="str">
        <f t="shared" si="0"/>
        <v>승용차</v>
      </c>
      <c r="H5" s="14">
        <f t="shared" si="1"/>
        <v>5.1724137931034484</v>
      </c>
      <c r="I5" s="15">
        <f t="shared" si="2"/>
        <v>50000</v>
      </c>
      <c r="J5" s="15">
        <f t="shared" si="3"/>
        <v>40600</v>
      </c>
      <c r="K5" s="15">
        <f t="shared" si="4"/>
        <v>151600</v>
      </c>
      <c r="L5" s="13" t="str">
        <f t="shared" si="5"/>
        <v>우수</v>
      </c>
    </row>
    <row r="6" spans="1:12" s="1" customFormat="1" ht="13.5" x14ac:dyDescent="0.3">
      <c r="A6" s="11" t="s">
        <v>25</v>
      </c>
      <c r="B6" s="12">
        <v>1300</v>
      </c>
      <c r="C6" s="12">
        <v>54</v>
      </c>
      <c r="D6" s="12">
        <v>790</v>
      </c>
      <c r="E6" s="12">
        <v>130</v>
      </c>
      <c r="F6" s="12">
        <v>123000</v>
      </c>
      <c r="G6" s="13" t="str">
        <f t="shared" si="0"/>
        <v>승용차</v>
      </c>
      <c r="H6" s="14">
        <f t="shared" si="1"/>
        <v>2.4074074074074074</v>
      </c>
      <c r="I6" s="15">
        <f t="shared" si="2"/>
        <v>50000</v>
      </c>
      <c r="J6" s="15">
        <f t="shared" si="3"/>
        <v>42660</v>
      </c>
      <c r="K6" s="15">
        <f t="shared" si="4"/>
        <v>215660</v>
      </c>
      <c r="L6" s="13" t="str">
        <f t="shared" si="5"/>
        <v>불량</v>
      </c>
    </row>
    <row r="7" spans="1:12" s="1" customFormat="1" ht="13.5" x14ac:dyDescent="0.3">
      <c r="A7" s="11" t="s">
        <v>31</v>
      </c>
      <c r="B7" s="12">
        <v>1450</v>
      </c>
      <c r="C7" s="12">
        <v>75</v>
      </c>
      <c r="D7" s="12">
        <v>870</v>
      </c>
      <c r="E7" s="12">
        <v>550</v>
      </c>
      <c r="F7" s="12">
        <v>83000</v>
      </c>
      <c r="G7" s="13" t="str">
        <f t="shared" si="0"/>
        <v>승용차</v>
      </c>
      <c r="H7" s="14">
        <f t="shared" si="1"/>
        <v>7.333333333333333</v>
      </c>
      <c r="I7" s="15">
        <f t="shared" si="2"/>
        <v>50000</v>
      </c>
      <c r="J7" s="15">
        <f t="shared" si="3"/>
        <v>65250</v>
      </c>
      <c r="K7" s="15">
        <f t="shared" si="4"/>
        <v>198250</v>
      </c>
      <c r="L7" s="13" t="str">
        <f t="shared" si="5"/>
        <v>최우수</v>
      </c>
    </row>
    <row r="8" spans="1:12" s="1" customFormat="1" ht="13.5" x14ac:dyDescent="0.3">
      <c r="A8" s="11" t="s">
        <v>24</v>
      </c>
      <c r="B8" s="12">
        <v>1450</v>
      </c>
      <c r="C8" s="12">
        <v>52</v>
      </c>
      <c r="D8" s="12">
        <v>790</v>
      </c>
      <c r="E8" s="12">
        <v>90</v>
      </c>
      <c r="F8" s="12">
        <v>95000</v>
      </c>
      <c r="G8" s="13" t="str">
        <f t="shared" si="0"/>
        <v>승용차</v>
      </c>
      <c r="H8" s="14">
        <f t="shared" si="1"/>
        <v>1.7307692307692308</v>
      </c>
      <c r="I8" s="15">
        <f t="shared" si="2"/>
        <v>50000</v>
      </c>
      <c r="J8" s="15">
        <f t="shared" si="3"/>
        <v>41080</v>
      </c>
      <c r="K8" s="15">
        <f t="shared" si="4"/>
        <v>186080</v>
      </c>
      <c r="L8" s="13" t="str">
        <f t="shared" si="5"/>
        <v>불량</v>
      </c>
    </row>
    <row r="9" spans="1:12" s="1" customFormat="1" ht="13.5" x14ac:dyDescent="0.3">
      <c r="A9" s="11" t="s">
        <v>20</v>
      </c>
      <c r="B9" s="12">
        <v>1300</v>
      </c>
      <c r="C9" s="12">
        <v>43</v>
      </c>
      <c r="D9" s="12">
        <v>1400</v>
      </c>
      <c r="E9" s="12">
        <v>180</v>
      </c>
      <c r="F9" s="12">
        <v>52000</v>
      </c>
      <c r="G9" s="13" t="str">
        <f t="shared" si="0"/>
        <v>승용차</v>
      </c>
      <c r="H9" s="14">
        <f t="shared" si="1"/>
        <v>4.1860465116279073</v>
      </c>
      <c r="I9" s="15">
        <f t="shared" si="2"/>
        <v>50000</v>
      </c>
      <c r="J9" s="15">
        <f t="shared" si="3"/>
        <v>60200</v>
      </c>
      <c r="K9" s="15">
        <f t="shared" si="4"/>
        <v>162200</v>
      </c>
      <c r="L9" s="13" t="str">
        <f t="shared" si="5"/>
        <v>우수</v>
      </c>
    </row>
    <row r="10" spans="1:12" s="1" customFormat="1" ht="13.5" x14ac:dyDescent="0.3">
      <c r="A10" s="11" t="s">
        <v>16</v>
      </c>
      <c r="B10" s="12">
        <v>2500</v>
      </c>
      <c r="C10" s="12">
        <v>25</v>
      </c>
      <c r="D10" s="12">
        <v>1400</v>
      </c>
      <c r="E10" s="12">
        <v>140</v>
      </c>
      <c r="F10" s="12">
        <v>52000</v>
      </c>
      <c r="G10" s="13" t="str">
        <f t="shared" si="0"/>
        <v>승합차</v>
      </c>
      <c r="H10" s="14">
        <f t="shared" si="1"/>
        <v>5.6</v>
      </c>
      <c r="I10" s="15">
        <f t="shared" si="2"/>
        <v>70000</v>
      </c>
      <c r="J10" s="15">
        <f t="shared" si="3"/>
        <v>35000</v>
      </c>
      <c r="K10" s="15">
        <f t="shared" si="4"/>
        <v>157000</v>
      </c>
      <c r="L10" s="13" t="str">
        <f t="shared" si="5"/>
        <v>우수</v>
      </c>
    </row>
    <row r="11" spans="1:12" s="1" customFormat="1" ht="13.5" x14ac:dyDescent="0.3">
      <c r="A11" s="11" t="s">
        <v>23</v>
      </c>
      <c r="B11" s="12">
        <v>2500</v>
      </c>
      <c r="C11" s="12">
        <v>48</v>
      </c>
      <c r="D11" s="12">
        <v>790</v>
      </c>
      <c r="E11" s="12">
        <v>280</v>
      </c>
      <c r="F11" s="12">
        <v>68000</v>
      </c>
      <c r="G11" s="13" t="str">
        <f t="shared" si="0"/>
        <v>승합차</v>
      </c>
      <c r="H11" s="14">
        <f t="shared" si="1"/>
        <v>5.833333333333333</v>
      </c>
      <c r="I11" s="15">
        <f t="shared" si="2"/>
        <v>70000</v>
      </c>
      <c r="J11" s="15">
        <f t="shared" si="3"/>
        <v>37920</v>
      </c>
      <c r="K11" s="15">
        <f t="shared" si="4"/>
        <v>175920</v>
      </c>
      <c r="L11" s="13" t="str">
        <f t="shared" si="5"/>
        <v>우수</v>
      </c>
    </row>
    <row r="12" spans="1:12" s="1" customFormat="1" ht="13.5" x14ac:dyDescent="0.3">
      <c r="A12" s="11" t="s">
        <v>29</v>
      </c>
      <c r="B12" s="12">
        <v>2100</v>
      </c>
      <c r="C12" s="12">
        <v>56</v>
      </c>
      <c r="D12" s="12">
        <v>870</v>
      </c>
      <c r="E12" s="12">
        <v>160</v>
      </c>
      <c r="F12" s="12">
        <v>149000</v>
      </c>
      <c r="G12" s="13" t="str">
        <f t="shared" si="0"/>
        <v>승합차</v>
      </c>
      <c r="H12" s="14">
        <f t="shared" si="1"/>
        <v>2.8571428571428572</v>
      </c>
      <c r="I12" s="15">
        <f t="shared" si="2"/>
        <v>70000</v>
      </c>
      <c r="J12" s="15">
        <f t="shared" si="3"/>
        <v>48720</v>
      </c>
      <c r="K12" s="15">
        <f t="shared" si="4"/>
        <v>267720</v>
      </c>
      <c r="L12" s="13" t="str">
        <f t="shared" si="5"/>
        <v>불량</v>
      </c>
    </row>
    <row r="13" spans="1:12" s="1" customFormat="1" ht="13.5" x14ac:dyDescent="0.3">
      <c r="A13" s="11" t="s">
        <v>13</v>
      </c>
      <c r="B13" s="12">
        <v>2500</v>
      </c>
      <c r="C13" s="12">
        <v>16</v>
      </c>
      <c r="D13" s="12">
        <v>790</v>
      </c>
      <c r="E13" s="12">
        <v>100</v>
      </c>
      <c r="F13" s="12">
        <v>120000</v>
      </c>
      <c r="G13" s="13" t="str">
        <f t="shared" si="0"/>
        <v>승합차</v>
      </c>
      <c r="H13" s="14">
        <f t="shared" si="1"/>
        <v>6.25</v>
      </c>
      <c r="I13" s="15">
        <f t="shared" si="2"/>
        <v>70000</v>
      </c>
      <c r="J13" s="15">
        <f t="shared" si="3"/>
        <v>12640</v>
      </c>
      <c r="K13" s="15">
        <f t="shared" si="4"/>
        <v>202640</v>
      </c>
      <c r="L13" s="13" t="str">
        <f t="shared" si="5"/>
        <v>최우수</v>
      </c>
    </row>
    <row r="14" spans="1:12" s="1" customFormat="1" ht="13.5" x14ac:dyDescent="0.3">
      <c r="A14" s="11" t="s">
        <v>15</v>
      </c>
      <c r="B14" s="12">
        <v>1800</v>
      </c>
      <c r="C14" s="12">
        <v>25</v>
      </c>
      <c r="D14" s="12">
        <v>1400</v>
      </c>
      <c r="E14" s="12">
        <v>120</v>
      </c>
      <c r="F14" s="12">
        <v>157000</v>
      </c>
      <c r="G14" s="13" t="str">
        <f t="shared" si="0"/>
        <v>승합차</v>
      </c>
      <c r="H14" s="14">
        <f t="shared" si="1"/>
        <v>4.8</v>
      </c>
      <c r="I14" s="15">
        <f t="shared" si="2"/>
        <v>70000</v>
      </c>
      <c r="J14" s="15">
        <f t="shared" si="3"/>
        <v>35000</v>
      </c>
      <c r="K14" s="15">
        <f t="shared" si="4"/>
        <v>262000</v>
      </c>
      <c r="L14" s="13" t="str">
        <f t="shared" si="5"/>
        <v>우수</v>
      </c>
    </row>
    <row r="15" spans="1:12" s="1" customFormat="1" ht="13.5" x14ac:dyDescent="0.3">
      <c r="A15" s="11" t="s">
        <v>18</v>
      </c>
      <c r="B15" s="12">
        <v>2500</v>
      </c>
      <c r="C15" s="12">
        <v>27</v>
      </c>
      <c r="D15" s="12">
        <v>1400</v>
      </c>
      <c r="E15" s="12">
        <v>140</v>
      </c>
      <c r="F15" s="12">
        <v>72000</v>
      </c>
      <c r="G15" s="13" t="str">
        <f t="shared" si="0"/>
        <v>승합차</v>
      </c>
      <c r="H15" s="14">
        <f t="shared" si="1"/>
        <v>5.1851851851851851</v>
      </c>
      <c r="I15" s="15">
        <f t="shared" si="2"/>
        <v>70000</v>
      </c>
      <c r="J15" s="15">
        <f t="shared" si="3"/>
        <v>37800</v>
      </c>
      <c r="K15" s="15">
        <f t="shared" si="4"/>
        <v>179800</v>
      </c>
      <c r="L15" s="13" t="str">
        <f t="shared" si="5"/>
        <v>우수</v>
      </c>
    </row>
    <row r="16" spans="1:12" s="1" customFormat="1" ht="13.5" x14ac:dyDescent="0.3">
      <c r="A16" s="11" t="s">
        <v>30</v>
      </c>
      <c r="B16" s="12">
        <v>1800</v>
      </c>
      <c r="C16" s="12">
        <v>58</v>
      </c>
      <c r="D16" s="12">
        <v>870</v>
      </c>
      <c r="E16" s="12">
        <v>90</v>
      </c>
      <c r="F16" s="12">
        <v>85000</v>
      </c>
      <c r="G16" s="13" t="str">
        <f t="shared" si="0"/>
        <v>승합차</v>
      </c>
      <c r="H16" s="14">
        <f t="shared" si="1"/>
        <v>1.5517241379310345</v>
      </c>
      <c r="I16" s="15">
        <f t="shared" si="2"/>
        <v>70000</v>
      </c>
      <c r="J16" s="15">
        <f t="shared" si="3"/>
        <v>50460</v>
      </c>
      <c r="K16" s="15">
        <f t="shared" si="4"/>
        <v>205460</v>
      </c>
      <c r="L16" s="13" t="str">
        <f t="shared" si="5"/>
        <v>불량</v>
      </c>
    </row>
    <row r="17" spans="1:12" s="1" customFormat="1" ht="13.5" x14ac:dyDescent="0.3">
      <c r="A17" s="11" t="s">
        <v>17</v>
      </c>
      <c r="B17" s="12">
        <v>3000</v>
      </c>
      <c r="C17" s="12">
        <v>25</v>
      </c>
      <c r="D17" s="12">
        <v>1400</v>
      </c>
      <c r="E17" s="12">
        <v>100</v>
      </c>
      <c r="F17" s="12">
        <v>52000</v>
      </c>
      <c r="G17" s="13" t="str">
        <f t="shared" si="0"/>
        <v>화물차</v>
      </c>
      <c r="H17" s="14">
        <f t="shared" si="1"/>
        <v>4</v>
      </c>
      <c r="I17" s="15">
        <f t="shared" si="2"/>
        <v>130000</v>
      </c>
      <c r="J17" s="15">
        <f t="shared" si="3"/>
        <v>35000</v>
      </c>
      <c r="K17" s="15">
        <f t="shared" si="4"/>
        <v>217000</v>
      </c>
      <c r="L17" s="13" t="str">
        <f t="shared" si="5"/>
        <v>우수</v>
      </c>
    </row>
    <row r="18" spans="1:12" s="1" customFormat="1" ht="13.5" x14ac:dyDescent="0.3">
      <c r="A18" s="11" t="s">
        <v>22</v>
      </c>
      <c r="B18" s="12">
        <v>3000</v>
      </c>
      <c r="C18" s="12">
        <v>43</v>
      </c>
      <c r="D18" s="12">
        <v>790</v>
      </c>
      <c r="E18" s="12">
        <v>140</v>
      </c>
      <c r="F18" s="12">
        <v>85000</v>
      </c>
      <c r="G18" s="13" t="str">
        <f t="shared" si="0"/>
        <v>화물차</v>
      </c>
      <c r="H18" s="14">
        <f t="shared" si="1"/>
        <v>3.2558139534883721</v>
      </c>
      <c r="I18" s="15">
        <f t="shared" si="2"/>
        <v>130000</v>
      </c>
      <c r="J18" s="15">
        <f t="shared" si="3"/>
        <v>33970</v>
      </c>
      <c r="K18" s="15">
        <f t="shared" si="4"/>
        <v>248970</v>
      </c>
      <c r="L18" s="13" t="str">
        <f t="shared" si="5"/>
        <v>불량</v>
      </c>
    </row>
    <row r="19" spans="1:12" s="1" customFormat="1" ht="13.5" x14ac:dyDescent="0.3">
      <c r="A19" s="11" t="s">
        <v>28</v>
      </c>
      <c r="B19" s="12">
        <v>5000</v>
      </c>
      <c r="C19" s="12">
        <v>54</v>
      </c>
      <c r="D19" s="12">
        <v>870</v>
      </c>
      <c r="E19" s="12">
        <v>120</v>
      </c>
      <c r="F19" s="12">
        <v>61000</v>
      </c>
      <c r="G19" s="13" t="str">
        <f t="shared" si="0"/>
        <v>화물차</v>
      </c>
      <c r="H19" s="14">
        <f t="shared" si="1"/>
        <v>2.2222222222222223</v>
      </c>
      <c r="I19" s="15">
        <f t="shared" si="2"/>
        <v>130000</v>
      </c>
      <c r="J19" s="15">
        <f t="shared" si="3"/>
        <v>46980</v>
      </c>
      <c r="K19" s="15">
        <f t="shared" si="4"/>
        <v>237980</v>
      </c>
      <c r="L19" s="13" t="str">
        <f t="shared" si="5"/>
        <v>불량</v>
      </c>
    </row>
    <row r="20" spans="1:12" s="1" customFormat="1" ht="13.5" x14ac:dyDescent="0.3">
      <c r="A20" s="11" t="s">
        <v>14</v>
      </c>
      <c r="B20" s="12">
        <v>1800</v>
      </c>
      <c r="C20" s="12">
        <v>16</v>
      </c>
      <c r="D20" s="12">
        <v>790</v>
      </c>
      <c r="E20" s="12">
        <v>100</v>
      </c>
      <c r="F20" s="12">
        <v>85000</v>
      </c>
      <c r="G20" s="13" t="str">
        <f t="shared" si="0"/>
        <v>화물차</v>
      </c>
      <c r="H20" s="14">
        <f t="shared" si="1"/>
        <v>6.25</v>
      </c>
      <c r="I20" s="15">
        <f t="shared" si="2"/>
        <v>130000</v>
      </c>
      <c r="J20" s="15">
        <f t="shared" si="3"/>
        <v>12640</v>
      </c>
      <c r="K20" s="15">
        <f t="shared" si="4"/>
        <v>227640</v>
      </c>
      <c r="L20" s="13" t="str">
        <f t="shared" si="5"/>
        <v>최우수</v>
      </c>
    </row>
    <row r="21" spans="1:12" s="1" customFormat="1" ht="13.5" x14ac:dyDescent="0.3">
      <c r="A21" s="11" t="s">
        <v>21</v>
      </c>
      <c r="B21" s="12">
        <v>2500</v>
      </c>
      <c r="C21" s="12">
        <v>43</v>
      </c>
      <c r="D21" s="12">
        <v>870</v>
      </c>
      <c r="E21" s="12">
        <v>120</v>
      </c>
      <c r="F21" s="12">
        <v>85000</v>
      </c>
      <c r="G21" s="13" t="str">
        <f t="shared" si="0"/>
        <v>화물차</v>
      </c>
      <c r="H21" s="14">
        <f t="shared" si="1"/>
        <v>2.7906976744186047</v>
      </c>
      <c r="I21" s="15">
        <f t="shared" si="2"/>
        <v>130000</v>
      </c>
      <c r="J21" s="15">
        <f t="shared" si="3"/>
        <v>37410</v>
      </c>
      <c r="K21" s="15">
        <f t="shared" si="4"/>
        <v>252410</v>
      </c>
      <c r="L21" s="13" t="str">
        <f t="shared" si="5"/>
        <v>불량</v>
      </c>
    </row>
    <row r="22" spans="1:12" s="1" customFormat="1" ht="13.5" x14ac:dyDescent="0.3">
      <c r="A22" s="11" t="s">
        <v>26</v>
      </c>
      <c r="B22" s="12">
        <v>2500</v>
      </c>
      <c r="C22" s="12">
        <v>54</v>
      </c>
      <c r="D22" s="12">
        <v>870</v>
      </c>
      <c r="E22" s="12">
        <v>120</v>
      </c>
      <c r="F22" s="12">
        <v>61000</v>
      </c>
      <c r="G22" s="13" t="str">
        <f t="shared" si="0"/>
        <v>화물차</v>
      </c>
      <c r="H22" s="14">
        <f t="shared" si="1"/>
        <v>2.2222222222222223</v>
      </c>
      <c r="I22" s="15">
        <f t="shared" si="2"/>
        <v>130000</v>
      </c>
      <c r="J22" s="15">
        <f t="shared" si="3"/>
        <v>46980</v>
      </c>
      <c r="K22" s="15">
        <f t="shared" si="4"/>
        <v>237980</v>
      </c>
      <c r="L22" s="13" t="str">
        <f t="shared" si="5"/>
        <v>불량</v>
      </c>
    </row>
    <row r="23" spans="1:12" s="1" customFormat="1" ht="13.5" x14ac:dyDescent="0.3">
      <c r="A23" s="16" t="s">
        <v>27</v>
      </c>
      <c r="B23" s="17">
        <v>2500</v>
      </c>
      <c r="C23" s="17">
        <v>54</v>
      </c>
      <c r="D23" s="17">
        <v>790</v>
      </c>
      <c r="E23" s="17">
        <v>100</v>
      </c>
      <c r="F23" s="17">
        <v>52000</v>
      </c>
      <c r="G23" s="18" t="str">
        <f t="shared" si="0"/>
        <v>화물차</v>
      </c>
      <c r="H23" s="19">
        <f t="shared" si="1"/>
        <v>1.8518518518518519</v>
      </c>
      <c r="I23" s="20">
        <f t="shared" si="2"/>
        <v>130000</v>
      </c>
      <c r="J23" s="20">
        <f t="shared" si="3"/>
        <v>42660</v>
      </c>
      <c r="K23" s="20">
        <f t="shared" si="4"/>
        <v>224660</v>
      </c>
      <c r="L23" s="18" t="str">
        <f t="shared" si="5"/>
        <v>불량</v>
      </c>
    </row>
    <row r="24" spans="1:12" s="1" customFormat="1" ht="13.5" x14ac:dyDescent="0.3">
      <c r="A24" s="24" t="s">
        <v>33</v>
      </c>
      <c r="B24" s="24"/>
      <c r="C24" s="24"/>
      <c r="D24" s="24"/>
      <c r="E24" s="24"/>
      <c r="F24" s="24"/>
      <c r="G24" s="24"/>
      <c r="H24" s="4">
        <f>AVERAGE(H4:H23)</f>
        <v>4.1638970745907393</v>
      </c>
      <c r="I24" s="5">
        <f t="shared" ref="I24:K24" si="6">AVERAGE(I4:I23)</f>
        <v>85000</v>
      </c>
      <c r="J24" s="5">
        <f t="shared" si="6"/>
        <v>41672</v>
      </c>
      <c r="K24" s="5">
        <f t="shared" si="6"/>
        <v>215522</v>
      </c>
      <c r="L24" s="23"/>
    </row>
    <row r="25" spans="1:12" s="1" customFormat="1" ht="13.5" x14ac:dyDescent="0.3">
      <c r="A25" s="24" t="s">
        <v>34</v>
      </c>
      <c r="B25" s="24"/>
      <c r="C25" s="24"/>
      <c r="D25" s="24"/>
      <c r="E25" s="24"/>
      <c r="F25" s="24"/>
      <c r="G25" s="24"/>
      <c r="H25" s="24"/>
      <c r="I25" s="24"/>
      <c r="J25" s="24"/>
      <c r="K25" s="5">
        <f t="array" ref="K25">SUMPRODUCT(ISNUMBER(FIND("최우수",L4:L23))+(L4:L23="우수"),K4:K23)</f>
        <v>2233520</v>
      </c>
      <c r="L25" s="23"/>
    </row>
    <row r="26" spans="1:12" s="1" customFormat="1" ht="13.5" x14ac:dyDescent="0.3">
      <c r="A26" s="25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3"/>
    </row>
    <row r="27" spans="1:12" s="1" customFormat="1" ht="13.5" x14ac:dyDescent="0.3">
      <c r="A27" s="24" t="s">
        <v>35</v>
      </c>
      <c r="B27" s="24"/>
      <c r="C27" s="24"/>
      <c r="D27" s="24"/>
      <c r="E27" s="24"/>
      <c r="F27" s="24"/>
      <c r="G27" s="24"/>
      <c r="H27" s="24"/>
      <c r="I27" s="5">
        <f>SUMIFS(I4:I23,$A$4:$A$23,"*5",$G$4:$G$23,"승용차")</f>
        <v>50000</v>
      </c>
      <c r="J27" s="5">
        <f t="shared" ref="J27:K27" si="7">SUMIFS(J4:J23,$A$4:$A$23,"*5",$G$4:$G$23,"승용차")</f>
        <v>40600</v>
      </c>
      <c r="K27" s="5">
        <f t="shared" si="7"/>
        <v>151600</v>
      </c>
      <c r="L27" s="23"/>
    </row>
    <row r="28" spans="1:12" s="1" customFormat="1" ht="13.5" x14ac:dyDescent="0.3">
      <c r="A28" s="24" t="s">
        <v>36</v>
      </c>
      <c r="B28" s="24"/>
      <c r="C28" s="24"/>
      <c r="D28" s="24"/>
      <c r="E28" s="24"/>
      <c r="F28" s="24"/>
      <c r="G28" s="24"/>
      <c r="H28" s="24"/>
      <c r="I28" s="24"/>
      <c r="J28" s="5">
        <f>SUMIF($K$4:$K$23,"&gt;=200000",J4:J23)-SUMIF($K$4:$K$23,"&gt;250000",J4:J23)</f>
        <v>323990</v>
      </c>
      <c r="K28" s="5">
        <f>SUMIF($K$4:$K$23,"&gt;=200000",K4:K23)-SUMIF($K$4:$K$23,"&gt;250000",K4:K23)</f>
        <v>2017990</v>
      </c>
      <c r="L28" s="21"/>
    </row>
    <row r="30" spans="1:12" x14ac:dyDescent="0.3">
      <c r="I30" t="s">
        <v>38</v>
      </c>
      <c r="J30" t="s">
        <v>40</v>
      </c>
    </row>
    <row r="31" spans="1:12" x14ac:dyDescent="0.3">
      <c r="I31" t="s">
        <v>39</v>
      </c>
      <c r="J31" t="s">
        <v>41</v>
      </c>
    </row>
    <row r="32" spans="1:12" x14ac:dyDescent="0.3">
      <c r="I32" s="3" t="s">
        <v>1</v>
      </c>
      <c r="J32" s="3" t="s">
        <v>10</v>
      </c>
      <c r="K32" s="3" t="s">
        <v>11</v>
      </c>
    </row>
    <row r="33" spans="9:11" x14ac:dyDescent="0.3">
      <c r="I33" s="6" t="s">
        <v>32</v>
      </c>
      <c r="J33" s="10">
        <v>70470</v>
      </c>
      <c r="K33" s="10">
        <v>299470</v>
      </c>
    </row>
    <row r="34" spans="9:11" x14ac:dyDescent="0.3">
      <c r="I34" s="11" t="s">
        <v>19</v>
      </c>
      <c r="J34" s="15">
        <v>40600</v>
      </c>
      <c r="K34" s="15">
        <v>151600</v>
      </c>
    </row>
    <row r="35" spans="9:11" x14ac:dyDescent="0.3">
      <c r="I35" s="11" t="s">
        <v>25</v>
      </c>
      <c r="J35" s="15">
        <v>42660</v>
      </c>
      <c r="K35" s="15">
        <v>215660</v>
      </c>
    </row>
    <row r="36" spans="9:11" x14ac:dyDescent="0.3">
      <c r="I36" s="11" t="s">
        <v>31</v>
      </c>
      <c r="J36" s="15">
        <v>65250</v>
      </c>
      <c r="K36" s="15">
        <v>198250</v>
      </c>
    </row>
    <row r="37" spans="9:11" x14ac:dyDescent="0.3">
      <c r="I37" s="11" t="s">
        <v>24</v>
      </c>
      <c r="J37" s="15">
        <v>41080</v>
      </c>
      <c r="K37" s="15">
        <v>186080</v>
      </c>
    </row>
    <row r="38" spans="9:11" x14ac:dyDescent="0.3">
      <c r="I38" s="11" t="s">
        <v>20</v>
      </c>
      <c r="J38" s="15">
        <v>60200</v>
      </c>
      <c r="K38" s="15">
        <v>162200</v>
      </c>
    </row>
  </sheetData>
  <sortState ref="A4:L23">
    <sortCondition ref="A4:A23"/>
  </sortState>
  <mergeCells count="7">
    <mergeCell ref="A1:L1"/>
    <mergeCell ref="L24:L27"/>
    <mergeCell ref="A28:I28"/>
    <mergeCell ref="A27:H27"/>
    <mergeCell ref="A26:K26"/>
    <mergeCell ref="A25:J25"/>
    <mergeCell ref="A24:G24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yungjin</dc:creator>
  <cp:lastModifiedBy>kimsunny</cp:lastModifiedBy>
  <cp:lastPrinted>2019-09-17T02:25:42Z</cp:lastPrinted>
  <dcterms:created xsi:type="dcterms:W3CDTF">2012-10-11T06:01:59Z</dcterms:created>
  <dcterms:modified xsi:type="dcterms:W3CDTF">2019-10-10T07:20:42Z</dcterms:modified>
</cp:coreProperties>
</file>