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8315" windowHeight="49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" i="1" l="1"/>
  <c r="K4" i="1" s="1"/>
  <c r="I9" i="1"/>
  <c r="K9" i="1" s="1"/>
  <c r="I10" i="1"/>
  <c r="K10" i="1" s="1"/>
  <c r="I16" i="1"/>
  <c r="K16" i="1" s="1"/>
  <c r="I14" i="1"/>
  <c r="K14" i="1" s="1"/>
  <c r="I8" i="1"/>
  <c r="K8" i="1" s="1"/>
  <c r="I19" i="1"/>
  <c r="K19" i="1" s="1"/>
  <c r="I13" i="1"/>
  <c r="K13" i="1" s="1"/>
  <c r="I11" i="1"/>
  <c r="K11" i="1" s="1"/>
  <c r="I5" i="1"/>
  <c r="K5" i="1" s="1"/>
  <c r="I17" i="1"/>
  <c r="K17" i="1" s="1"/>
  <c r="I20" i="1"/>
  <c r="K20" i="1" s="1"/>
  <c r="I3" i="1"/>
  <c r="K3" i="1" s="1"/>
  <c r="I12" i="1"/>
  <c r="K12" i="1" s="1"/>
  <c r="I18" i="1"/>
  <c r="K18" i="1" s="1"/>
  <c r="I22" i="1"/>
  <c r="K22" i="1" s="1"/>
  <c r="I6" i="1"/>
  <c r="K6" i="1" s="1"/>
  <c r="I7" i="1"/>
  <c r="K7" i="1" s="1"/>
  <c r="I15" i="1"/>
  <c r="K15" i="1" s="1"/>
  <c r="I21" i="1"/>
  <c r="K21" i="1" s="1"/>
  <c r="H4" i="1"/>
  <c r="H9" i="1"/>
  <c r="J9" i="1" s="1"/>
  <c r="H10" i="1"/>
  <c r="J10" i="1" s="1"/>
  <c r="H16" i="1"/>
  <c r="J16" i="1" s="1"/>
  <c r="H14" i="1"/>
  <c r="J14" i="1" s="1"/>
  <c r="H8" i="1"/>
  <c r="J8" i="1" s="1"/>
  <c r="H19" i="1"/>
  <c r="J19" i="1" s="1"/>
  <c r="H13" i="1"/>
  <c r="J13" i="1" s="1"/>
  <c r="H11" i="1"/>
  <c r="J11" i="1" s="1"/>
  <c r="H5" i="1"/>
  <c r="J5" i="1" s="1"/>
  <c r="H17" i="1"/>
  <c r="J17" i="1" s="1"/>
  <c r="H20" i="1"/>
  <c r="J20" i="1" s="1"/>
  <c r="H3" i="1"/>
  <c r="H12" i="1"/>
  <c r="J12" i="1" s="1"/>
  <c r="H18" i="1"/>
  <c r="J18" i="1" s="1"/>
  <c r="H22" i="1"/>
  <c r="J22" i="1" s="1"/>
  <c r="H6" i="1"/>
  <c r="J6" i="1" s="1"/>
  <c r="H7" i="1"/>
  <c r="J7" i="1" s="1"/>
  <c r="H15" i="1"/>
  <c r="J15" i="1" s="1"/>
  <c r="H21" i="1"/>
  <c r="J21" i="1" s="1"/>
  <c r="G4" i="1"/>
  <c r="G9" i="1"/>
  <c r="G10" i="1"/>
  <c r="G16" i="1"/>
  <c r="G14" i="1"/>
  <c r="G8" i="1"/>
  <c r="G19" i="1"/>
  <c r="G13" i="1"/>
  <c r="G11" i="1"/>
  <c r="G5" i="1"/>
  <c r="G17" i="1"/>
  <c r="G20" i="1"/>
  <c r="G3" i="1"/>
  <c r="G12" i="1"/>
  <c r="G18" i="1"/>
  <c r="G22" i="1"/>
  <c r="G6" i="1"/>
  <c r="G7" i="1"/>
  <c r="G15" i="1"/>
  <c r="G21" i="1"/>
  <c r="I25" i="1" l="1" a="1"/>
  <c r="I25" i="1" s="1"/>
  <c r="I29" i="1"/>
  <c r="H23" i="1"/>
  <c r="I23" i="1"/>
  <c r="J4" i="1"/>
  <c r="J3" i="1"/>
  <c r="J25" i="1" l="1" a="1"/>
  <c r="J25" i="1" s="1"/>
  <c r="J29" i="1"/>
  <c r="I26" i="1" a="1"/>
  <c r="I26" i="1" s="1"/>
  <c r="J26" i="1" a="1"/>
  <c r="J26" i="1" s="1"/>
  <c r="J23" i="1"/>
</calcChain>
</file>

<file path=xl/sharedStrings.xml><?xml version="1.0" encoding="utf-8"?>
<sst xmlns="http://schemas.openxmlformats.org/spreadsheetml/2006/main" count="41" uniqueCount="41">
  <si>
    <t>회원번호</t>
    <phoneticPr fontId="1" type="noConversion"/>
  </si>
  <si>
    <t>성명</t>
    <phoneticPr fontId="1" type="noConversion"/>
  </si>
  <si>
    <t>성별구분</t>
    <phoneticPr fontId="1" type="noConversion"/>
  </si>
  <si>
    <t>연체일수</t>
    <phoneticPr fontId="1" type="noConversion"/>
  </si>
  <si>
    <t>이자율</t>
    <phoneticPr fontId="1" type="noConversion"/>
  </si>
  <si>
    <t>사용금액</t>
    <phoneticPr fontId="1" type="noConversion"/>
  </si>
  <si>
    <t>성별</t>
    <phoneticPr fontId="1" type="noConversion"/>
  </si>
  <si>
    <t>연체이자</t>
    <phoneticPr fontId="1" type="noConversion"/>
  </si>
  <si>
    <t>보너스금액</t>
    <phoneticPr fontId="1" type="noConversion"/>
  </si>
  <si>
    <t>결제금액</t>
    <phoneticPr fontId="1" type="noConversion"/>
  </si>
  <si>
    <t>비고</t>
    <phoneticPr fontId="1" type="noConversion"/>
  </si>
  <si>
    <t>노권자</t>
    <phoneticPr fontId="1" type="noConversion"/>
  </si>
  <si>
    <t>김정일</t>
    <phoneticPr fontId="1" type="noConversion"/>
  </si>
  <si>
    <t>곽혜수</t>
    <phoneticPr fontId="1" type="noConversion"/>
  </si>
  <si>
    <t>김미현</t>
    <phoneticPr fontId="1" type="noConversion"/>
  </si>
  <si>
    <t>박철민</t>
    <phoneticPr fontId="1" type="noConversion"/>
  </si>
  <si>
    <t>김성미</t>
    <phoneticPr fontId="1" type="noConversion"/>
  </si>
  <si>
    <t>노미현</t>
    <phoneticPr fontId="1" type="noConversion"/>
  </si>
  <si>
    <t>임수정</t>
    <phoneticPr fontId="1" type="noConversion"/>
  </si>
  <si>
    <t>김태희</t>
    <phoneticPr fontId="1" type="noConversion"/>
  </si>
  <si>
    <t>황귀남</t>
    <phoneticPr fontId="1" type="noConversion"/>
  </si>
  <si>
    <t>이소영</t>
    <phoneticPr fontId="1" type="noConversion"/>
  </si>
  <si>
    <t>박수진</t>
    <phoneticPr fontId="1" type="noConversion"/>
  </si>
  <si>
    <t>심천순</t>
    <phoneticPr fontId="1" type="noConversion"/>
  </si>
  <si>
    <t>이남협</t>
    <phoneticPr fontId="1" type="noConversion"/>
  </si>
  <si>
    <t>합계</t>
    <phoneticPr fontId="1" type="noConversion"/>
  </si>
  <si>
    <t>보너스금액 계산시 사용한 함수식</t>
    <phoneticPr fontId="1" type="noConversion"/>
  </si>
  <si>
    <t>신면철</t>
    <phoneticPr fontId="1" type="noConversion"/>
  </si>
  <si>
    <t>신선율</t>
    <phoneticPr fontId="1" type="noConversion"/>
  </si>
  <si>
    <t>신채원</t>
    <phoneticPr fontId="1" type="noConversion"/>
  </si>
  <si>
    <t>이지혜</t>
    <phoneticPr fontId="1" type="noConversion"/>
  </si>
  <si>
    <t>성명이 신씨 또는 이씨이면서 보너스금액이 7만원 이하인 합계</t>
    <phoneticPr fontId="1" type="noConversion"/>
  </si>
  <si>
    <t>비고가 일반고객 또는 우수 고객인 합계</t>
    <phoneticPr fontId="1" type="noConversion"/>
  </si>
  <si>
    <t>=SUMPRODUCT(((LEFT($B$3:$B$22,1)="신")+((LEFT($B$3:$B$22,1)="이"))*($I$3:$I$22&lt;=70000)),I3:I22)</t>
    <phoneticPr fontId="1" type="noConversion"/>
  </si>
  <si>
    <t>=SUMPRODUCT(ISNUMBER(FIND("일반",$K$3:$K$22))+ISNUMBER(FIND("우수",$K$3:$K$22)),I3:I22)</t>
    <phoneticPr fontId="1" type="noConversion"/>
  </si>
  <si>
    <t>=TRUNC(SUMIF($B$3:$B$22,"신*",J3:J22)/COUNTIF($B$3:$B$22,"신*"),-3)</t>
    <phoneticPr fontId="1" type="noConversion"/>
  </si>
  <si>
    <t>박나영</t>
    <phoneticPr fontId="1" type="noConversion"/>
  </si>
  <si>
    <t>박소연</t>
    <phoneticPr fontId="1" type="noConversion"/>
  </si>
  <si>
    <t>성명이 신씨인 각 항목의 수직 평균</t>
    <phoneticPr fontId="1" type="noConversion"/>
  </si>
  <si>
    <t>개인별 현금 서비스 금액(비번호:xxx)</t>
    <phoneticPr fontId="1" type="noConversion"/>
  </si>
  <si>
    <t>=INT(F16/10000)*1000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</si>
</sst>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&quot;₩&quot;#,##0_);[Red]\(&quot;₩&quot;#,##0\)"/>
    <numFmt numFmtId="177" formatCode="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8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9" fontId="6" fillId="0" borderId="4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6" fillId="0" borderId="3" xfId="1" applyFont="1" applyBorder="1" applyAlignment="1">
      <alignment horizontal="center" vertical="center"/>
    </xf>
    <xf numFmtId="41" fontId="6" fillId="0" borderId="4" xfId="1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177" fontId="6" fillId="0" borderId="3" xfId="0" applyNumberFormat="1" applyFont="1" applyBorder="1">
      <alignment vertical="center"/>
    </xf>
    <xf numFmtId="177" fontId="6" fillId="0" borderId="4" xfId="0" applyNumberFormat="1" applyFont="1" applyBorder="1">
      <alignment vertical="center"/>
    </xf>
    <xf numFmtId="177" fontId="6" fillId="0" borderId="1" xfId="0" applyNumberFormat="1" applyFont="1" applyBorder="1">
      <alignment vertical="center"/>
    </xf>
    <xf numFmtId="177" fontId="6" fillId="0" borderId="5" xfId="0" applyNumberFormat="1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0" applyNumberFormat="1" applyFont="1" applyFill="1" applyBorder="1" applyAlignment="1">
      <alignment horizontal="center" vertical="center"/>
    </xf>
    <xf numFmtId="41" fontId="6" fillId="0" borderId="2" xfId="1" applyFont="1" applyFill="1" applyBorder="1" applyAlignment="1">
      <alignment horizontal="center" vertical="center"/>
    </xf>
    <xf numFmtId="177" fontId="6" fillId="0" borderId="2" xfId="0" applyNumberFormat="1" applyFont="1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177" fontId="6" fillId="0" borderId="3" xfId="0" applyNumberFormat="1" applyFont="1" applyFill="1" applyBorder="1">
      <alignment vertical="center"/>
    </xf>
    <xf numFmtId="0" fontId="6" fillId="0" borderId="2" xfId="0" quotePrefix="1" applyFont="1" applyFill="1" applyBorder="1" applyAlignment="1">
      <alignment horizontal="right" vertical="center"/>
    </xf>
    <xf numFmtId="0" fontId="6" fillId="0" borderId="3" xfId="0" quotePrefix="1" applyFont="1" applyFill="1" applyBorder="1" applyAlignment="1">
      <alignment horizontal="right" vertical="center"/>
    </xf>
    <xf numFmtId="0" fontId="6" fillId="0" borderId="3" xfId="0" quotePrefix="1" applyFont="1" applyBorder="1" applyAlignment="1">
      <alignment horizontal="right" vertical="center"/>
    </xf>
    <xf numFmtId="0" fontId="6" fillId="0" borderId="4" xfId="0" quotePrefix="1" applyFont="1" applyBorder="1" applyAlignment="1">
      <alignment horizontal="right"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남성의 결제 금액 분석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Sheet1!$J$2</c:f>
              <c:strCache>
                <c:ptCount val="1"/>
                <c:pt idx="0">
                  <c:v>결제금액</c:v>
                </c:pt>
              </c:strCache>
            </c:strRef>
          </c:tx>
          <c:invertIfNegative val="0"/>
          <c:cat>
            <c:strRef>
              <c:f>Sheet1!$B$3:$B$9</c:f>
              <c:strCache>
                <c:ptCount val="7"/>
                <c:pt idx="0">
                  <c:v>신면철</c:v>
                </c:pt>
                <c:pt idx="1">
                  <c:v>신선율</c:v>
                </c:pt>
                <c:pt idx="2">
                  <c:v>신채원</c:v>
                </c:pt>
                <c:pt idx="3">
                  <c:v>이지혜</c:v>
                </c:pt>
                <c:pt idx="4">
                  <c:v>이남협</c:v>
                </c:pt>
                <c:pt idx="5">
                  <c:v>박철민</c:v>
                </c:pt>
                <c:pt idx="6">
                  <c:v>김정일</c:v>
                </c:pt>
              </c:strCache>
            </c:strRef>
          </c:cat>
          <c:val>
            <c:numRef>
              <c:f>Sheet1!$J$3:$J$9</c:f>
              <c:numCache>
                <c:formatCode>"₩"#,##0</c:formatCode>
                <c:ptCount val="7"/>
                <c:pt idx="0">
                  <c:v>323010</c:v>
                </c:pt>
                <c:pt idx="1">
                  <c:v>545380</c:v>
                </c:pt>
                <c:pt idx="2">
                  <c:v>604560</c:v>
                </c:pt>
                <c:pt idx="3">
                  <c:v>658560</c:v>
                </c:pt>
                <c:pt idx="4">
                  <c:v>783820</c:v>
                </c:pt>
                <c:pt idx="5">
                  <c:v>896400</c:v>
                </c:pt>
                <c:pt idx="6">
                  <c:v>1423700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981312"/>
        <c:axId val="172253184"/>
      </c:barChart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보너스금액</c:v>
                </c:pt>
              </c:strCache>
            </c:strRef>
          </c:tx>
          <c:cat>
            <c:strRef>
              <c:f>Sheet1!$B$3:$B$9</c:f>
              <c:strCache>
                <c:ptCount val="7"/>
                <c:pt idx="0">
                  <c:v>신면철</c:v>
                </c:pt>
                <c:pt idx="1">
                  <c:v>신선율</c:v>
                </c:pt>
                <c:pt idx="2">
                  <c:v>신채원</c:v>
                </c:pt>
                <c:pt idx="3">
                  <c:v>이지혜</c:v>
                </c:pt>
                <c:pt idx="4">
                  <c:v>이남협</c:v>
                </c:pt>
                <c:pt idx="5">
                  <c:v>박철민</c:v>
                </c:pt>
                <c:pt idx="6">
                  <c:v>김정일</c:v>
                </c:pt>
              </c:strCache>
            </c:strRef>
          </c:cat>
          <c:val>
            <c:numRef>
              <c:f>Sheet1!$I$3:$I$9</c:f>
              <c:numCache>
                <c:formatCode>"₩"#,##0</c:formatCode>
                <c:ptCount val="7"/>
                <c:pt idx="0">
                  <c:v>33000</c:v>
                </c:pt>
                <c:pt idx="1">
                  <c:v>55000</c:v>
                </c:pt>
                <c:pt idx="2">
                  <c:v>57000</c:v>
                </c:pt>
                <c:pt idx="3">
                  <c:v>67000</c:v>
                </c:pt>
                <c:pt idx="4">
                  <c:v>79000</c:v>
                </c:pt>
                <c:pt idx="5">
                  <c:v>85000</c:v>
                </c:pt>
                <c:pt idx="6">
                  <c:v>141000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25824"/>
        <c:axId val="172253760"/>
      </c:lineChart>
      <c:catAx>
        <c:axId val="17198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성명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72253184"/>
        <c:crosses val="autoZero"/>
        <c:auto val="1"/>
        <c:lblAlgn val="ctr"/>
        <c:lblOffset val="100"/>
        <c:noMultiLvlLbl val="0"/>
      </c:catAx>
      <c:valAx>
        <c:axId val="172253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결제금액</a:t>
                </a:r>
              </a:p>
            </c:rich>
          </c:tx>
          <c:layout/>
          <c:overlay val="0"/>
        </c:title>
        <c:numFmt formatCode="&quot;₩&quot;#,##0" sourceLinked="1"/>
        <c:majorTickMark val="out"/>
        <c:minorTickMark val="none"/>
        <c:tickLblPos val="nextTo"/>
        <c:crossAx val="171981312"/>
        <c:crosses val="autoZero"/>
        <c:crossBetween val="between"/>
        <c:dispUnits>
          <c:builtInUnit val="thousands"/>
          <c:dispUnitsLbl>
            <c:layout/>
          </c:dispUnitsLbl>
        </c:dispUnits>
      </c:valAx>
      <c:valAx>
        <c:axId val="17225376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ko-KR" altLang="en-US"/>
                  <a:t>보너스금액</a:t>
                </a:r>
              </a:p>
            </c:rich>
          </c:tx>
          <c:layout/>
          <c:overlay val="0"/>
        </c:title>
        <c:numFmt formatCode="&quot;₩&quot;#,##0" sourceLinked="1"/>
        <c:majorTickMark val="out"/>
        <c:minorTickMark val="none"/>
        <c:tickLblPos val="nextTo"/>
        <c:crossAx val="34125824"/>
        <c:crosses val="max"/>
        <c:crossBetween val="between"/>
        <c:dispUnits>
          <c:builtInUnit val="thousands"/>
          <c:dispUnitsLbl>
            <c:layout/>
          </c:dispUnitsLbl>
        </c:dispUnits>
      </c:valAx>
      <c:catAx>
        <c:axId val="34125824"/>
        <c:scaling>
          <c:orientation val="minMax"/>
        </c:scaling>
        <c:delete val="1"/>
        <c:axPos val="b"/>
        <c:majorTickMark val="out"/>
        <c:minorTickMark val="none"/>
        <c:tickLblPos val="none"/>
        <c:crossAx val="172253760"/>
        <c:crosses val="autoZero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30</xdr:row>
      <xdr:rowOff>114302</xdr:rowOff>
    </xdr:from>
    <xdr:to>
      <xdr:col>10</xdr:col>
      <xdr:colOff>977349</xdr:colOff>
      <xdr:row>44</xdr:row>
      <xdr:rowOff>74545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9" zoomScaleNormal="100" zoomScaleSheetLayoutView="115" workbookViewId="0">
      <selection activeCell="A25" sqref="A25:H25"/>
    </sheetView>
  </sheetViews>
  <sheetFormatPr defaultRowHeight="16.5" x14ac:dyDescent="0.3"/>
  <cols>
    <col min="1" max="1" width="10.375" customWidth="1"/>
    <col min="2" max="2" width="10.875" customWidth="1"/>
    <col min="3" max="6" width="9" hidden="1" customWidth="1"/>
    <col min="7" max="7" width="11.5" customWidth="1"/>
    <col min="8" max="8" width="11.75" customWidth="1"/>
    <col min="9" max="9" width="14.375" customWidth="1"/>
    <col min="10" max="10" width="14.125" customWidth="1"/>
    <col min="11" max="11" width="13.875" customWidth="1"/>
  </cols>
  <sheetData>
    <row r="1" spans="1:12" ht="26.25" x14ac:dyDescent="0.3">
      <c r="A1" s="33" t="s">
        <v>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2" s="1" customFormat="1" ht="12" customHeight="1" x14ac:dyDescent="0.3">
      <c r="A2" s="17" t="s">
        <v>0</v>
      </c>
      <c r="B2" s="17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2" t="s">
        <v>10</v>
      </c>
    </row>
    <row r="3" spans="1:12" s="1" customFormat="1" ht="12" customHeight="1" x14ac:dyDescent="0.3">
      <c r="A3" s="26">
        <v>5789</v>
      </c>
      <c r="B3" s="18" t="s">
        <v>27</v>
      </c>
      <c r="C3" s="18">
        <v>1</v>
      </c>
      <c r="D3" s="18">
        <v>3</v>
      </c>
      <c r="E3" s="19">
        <v>7.0000000000000007E-2</v>
      </c>
      <c r="F3" s="20">
        <v>333000</v>
      </c>
      <c r="G3" s="18" t="str">
        <f t="shared" ref="G3:G22" si="0">IF(C3=1,"남성","여성")</f>
        <v>남성</v>
      </c>
      <c r="H3" s="21">
        <f t="shared" ref="H3:H22" si="1">(F3*E3)-(D3*100)</f>
        <v>23010.000000000004</v>
      </c>
      <c r="I3" s="21">
        <f t="shared" ref="I3:I22" si="2">INT(F3/10000)*1000</f>
        <v>33000</v>
      </c>
      <c r="J3" s="21">
        <f t="shared" ref="J3:J22" si="3">(F3+H3)-I3</f>
        <v>323010</v>
      </c>
      <c r="K3" s="7" t="str">
        <f t="shared" ref="K3:K22" si="4">IF(I3&gt;=100000,"VIP고객",IF(I3&gt;=80000,"우수고객","일반고객"))</f>
        <v>일반고객</v>
      </c>
      <c r="L3" s="12"/>
    </row>
    <row r="4" spans="1:12" s="1" customFormat="1" ht="12" customHeight="1" x14ac:dyDescent="0.3">
      <c r="A4" s="27">
        <v>1568</v>
      </c>
      <c r="B4" s="22" t="s">
        <v>28</v>
      </c>
      <c r="C4" s="22">
        <v>1</v>
      </c>
      <c r="D4" s="22">
        <v>1</v>
      </c>
      <c r="E4" s="23">
        <v>0.08</v>
      </c>
      <c r="F4" s="24">
        <v>556000</v>
      </c>
      <c r="G4" s="22" t="str">
        <f t="shared" si="0"/>
        <v>남성</v>
      </c>
      <c r="H4" s="25">
        <f t="shared" si="1"/>
        <v>44380</v>
      </c>
      <c r="I4" s="25">
        <f t="shared" si="2"/>
        <v>55000</v>
      </c>
      <c r="J4" s="25">
        <f t="shared" si="3"/>
        <v>545380</v>
      </c>
      <c r="K4" s="3" t="str">
        <f t="shared" si="4"/>
        <v>일반고객</v>
      </c>
    </row>
    <row r="5" spans="1:12" s="1" customFormat="1" ht="12" customHeight="1" x14ac:dyDescent="0.3">
      <c r="A5" s="27">
        <v>4312</v>
      </c>
      <c r="B5" s="22" t="s">
        <v>29</v>
      </c>
      <c r="C5" s="22">
        <v>1</v>
      </c>
      <c r="D5" s="22">
        <v>8</v>
      </c>
      <c r="E5" s="23">
        <v>0.16</v>
      </c>
      <c r="F5" s="24">
        <v>571000</v>
      </c>
      <c r="G5" s="22" t="str">
        <f t="shared" si="0"/>
        <v>남성</v>
      </c>
      <c r="H5" s="25">
        <f t="shared" si="1"/>
        <v>90560</v>
      </c>
      <c r="I5" s="25">
        <f t="shared" si="2"/>
        <v>57000</v>
      </c>
      <c r="J5" s="25">
        <f t="shared" si="3"/>
        <v>604560</v>
      </c>
      <c r="K5" s="3" t="str">
        <f t="shared" si="4"/>
        <v>일반고객</v>
      </c>
    </row>
    <row r="6" spans="1:12" s="1" customFormat="1" ht="12" customHeight="1" x14ac:dyDescent="0.3">
      <c r="A6" s="27">
        <v>8216</v>
      </c>
      <c r="B6" s="22" t="s">
        <v>30</v>
      </c>
      <c r="C6" s="22">
        <v>1</v>
      </c>
      <c r="D6" s="22">
        <v>2</v>
      </c>
      <c r="E6" s="23">
        <v>0.08</v>
      </c>
      <c r="F6" s="24">
        <v>672000</v>
      </c>
      <c r="G6" s="22" t="str">
        <f t="shared" si="0"/>
        <v>남성</v>
      </c>
      <c r="H6" s="25">
        <f t="shared" si="1"/>
        <v>53560</v>
      </c>
      <c r="I6" s="25">
        <f t="shared" si="2"/>
        <v>67000</v>
      </c>
      <c r="J6" s="25">
        <f t="shared" si="3"/>
        <v>658560</v>
      </c>
      <c r="K6" s="3" t="str">
        <f t="shared" si="4"/>
        <v>일반고객</v>
      </c>
    </row>
    <row r="7" spans="1:12" s="1" customFormat="1" ht="12" customHeight="1" x14ac:dyDescent="0.3">
      <c r="A7" s="27">
        <v>9231</v>
      </c>
      <c r="B7" s="22" t="s">
        <v>24</v>
      </c>
      <c r="C7" s="22">
        <v>1</v>
      </c>
      <c r="D7" s="22">
        <v>1</v>
      </c>
      <c r="E7" s="23">
        <v>0.08</v>
      </c>
      <c r="F7" s="24">
        <v>799000</v>
      </c>
      <c r="G7" s="22" t="str">
        <f t="shared" si="0"/>
        <v>남성</v>
      </c>
      <c r="H7" s="25">
        <f t="shared" si="1"/>
        <v>63820</v>
      </c>
      <c r="I7" s="25">
        <f t="shared" si="2"/>
        <v>79000</v>
      </c>
      <c r="J7" s="25">
        <f t="shared" si="3"/>
        <v>783820</v>
      </c>
      <c r="K7" s="3" t="str">
        <f t="shared" si="4"/>
        <v>일반고객</v>
      </c>
    </row>
    <row r="8" spans="1:12" s="1" customFormat="1" ht="12" customHeight="1" x14ac:dyDescent="0.3">
      <c r="A8" s="27">
        <v>3219</v>
      </c>
      <c r="B8" s="22" t="s">
        <v>15</v>
      </c>
      <c r="C8" s="22">
        <v>1</v>
      </c>
      <c r="D8" s="22">
        <v>7</v>
      </c>
      <c r="E8" s="23">
        <v>0.15</v>
      </c>
      <c r="F8" s="24">
        <v>854000</v>
      </c>
      <c r="G8" s="22" t="str">
        <f t="shared" si="0"/>
        <v>남성</v>
      </c>
      <c r="H8" s="25">
        <f t="shared" si="1"/>
        <v>127400</v>
      </c>
      <c r="I8" s="25">
        <f t="shared" si="2"/>
        <v>85000</v>
      </c>
      <c r="J8" s="25">
        <f t="shared" si="3"/>
        <v>896400</v>
      </c>
      <c r="K8" s="3" t="str">
        <f t="shared" si="4"/>
        <v>우수고객</v>
      </c>
    </row>
    <row r="9" spans="1:12" s="1" customFormat="1" ht="12" customHeight="1" x14ac:dyDescent="0.3">
      <c r="A9" s="27">
        <v>1686</v>
      </c>
      <c r="B9" s="22" t="s">
        <v>12</v>
      </c>
      <c r="C9" s="22">
        <v>1</v>
      </c>
      <c r="D9" s="22">
        <v>4</v>
      </c>
      <c r="E9" s="23">
        <v>0.11</v>
      </c>
      <c r="F9" s="24">
        <v>1410000</v>
      </c>
      <c r="G9" s="22" t="str">
        <f t="shared" si="0"/>
        <v>남성</v>
      </c>
      <c r="H9" s="25">
        <f t="shared" si="1"/>
        <v>154700</v>
      </c>
      <c r="I9" s="25">
        <f t="shared" si="2"/>
        <v>141000</v>
      </c>
      <c r="J9" s="25">
        <f t="shared" si="3"/>
        <v>1423700</v>
      </c>
      <c r="K9" s="3" t="str">
        <f t="shared" si="4"/>
        <v>VIP고객</v>
      </c>
    </row>
    <row r="10" spans="1:12" s="1" customFormat="1" ht="12" customHeight="1" x14ac:dyDescent="0.3">
      <c r="A10" s="27">
        <v>2123</v>
      </c>
      <c r="B10" s="22" t="s">
        <v>36</v>
      </c>
      <c r="C10" s="22">
        <v>2</v>
      </c>
      <c r="D10" s="22">
        <v>5</v>
      </c>
      <c r="E10" s="23">
        <v>0.12</v>
      </c>
      <c r="F10" s="24">
        <v>123000</v>
      </c>
      <c r="G10" s="22" t="str">
        <f t="shared" si="0"/>
        <v>여성</v>
      </c>
      <c r="H10" s="25">
        <f t="shared" si="1"/>
        <v>14260</v>
      </c>
      <c r="I10" s="25">
        <f t="shared" si="2"/>
        <v>12000</v>
      </c>
      <c r="J10" s="25">
        <f t="shared" si="3"/>
        <v>125260</v>
      </c>
      <c r="K10" s="3" t="str">
        <f t="shared" si="4"/>
        <v>일반고객</v>
      </c>
    </row>
    <row r="11" spans="1:12" s="1" customFormat="1" ht="12" customHeight="1" x14ac:dyDescent="0.3">
      <c r="A11" s="27">
        <v>3723</v>
      </c>
      <c r="B11" s="22" t="s">
        <v>18</v>
      </c>
      <c r="C11" s="22">
        <v>2</v>
      </c>
      <c r="D11" s="22">
        <v>4</v>
      </c>
      <c r="E11" s="23">
        <v>0.1</v>
      </c>
      <c r="F11" s="24">
        <v>462000</v>
      </c>
      <c r="G11" s="22" t="str">
        <f t="shared" si="0"/>
        <v>여성</v>
      </c>
      <c r="H11" s="25">
        <f t="shared" si="1"/>
        <v>45800</v>
      </c>
      <c r="I11" s="25">
        <f t="shared" si="2"/>
        <v>46000</v>
      </c>
      <c r="J11" s="25">
        <f t="shared" si="3"/>
        <v>461800</v>
      </c>
      <c r="K11" s="3" t="str">
        <f t="shared" si="4"/>
        <v>일반고객</v>
      </c>
    </row>
    <row r="12" spans="1:12" s="1" customFormat="1" ht="12" customHeight="1" x14ac:dyDescent="0.3">
      <c r="A12" s="27">
        <v>5892</v>
      </c>
      <c r="B12" s="22" t="s">
        <v>21</v>
      </c>
      <c r="C12" s="22">
        <v>2</v>
      </c>
      <c r="D12" s="22">
        <v>2</v>
      </c>
      <c r="E12" s="23">
        <v>0.09</v>
      </c>
      <c r="F12" s="24">
        <v>559000</v>
      </c>
      <c r="G12" s="22" t="str">
        <f t="shared" si="0"/>
        <v>여성</v>
      </c>
      <c r="H12" s="25">
        <f t="shared" si="1"/>
        <v>50110</v>
      </c>
      <c r="I12" s="25">
        <f t="shared" si="2"/>
        <v>55000</v>
      </c>
      <c r="J12" s="25">
        <f t="shared" si="3"/>
        <v>554110</v>
      </c>
      <c r="K12" s="3" t="str">
        <f t="shared" si="4"/>
        <v>일반고객</v>
      </c>
    </row>
    <row r="13" spans="1:12" s="1" customFormat="1" ht="12" customHeight="1" x14ac:dyDescent="0.3">
      <c r="A13" s="27">
        <v>3678</v>
      </c>
      <c r="B13" s="22" t="s">
        <v>17</v>
      </c>
      <c r="C13" s="22">
        <v>2</v>
      </c>
      <c r="D13" s="22">
        <v>3</v>
      </c>
      <c r="E13" s="23">
        <v>0.13</v>
      </c>
      <c r="F13" s="24">
        <v>562000</v>
      </c>
      <c r="G13" s="22" t="str">
        <f t="shared" si="0"/>
        <v>여성</v>
      </c>
      <c r="H13" s="25">
        <f t="shared" si="1"/>
        <v>72760</v>
      </c>
      <c r="I13" s="25">
        <f t="shared" si="2"/>
        <v>56000</v>
      </c>
      <c r="J13" s="25">
        <f t="shared" si="3"/>
        <v>578760</v>
      </c>
      <c r="K13" s="3" t="str">
        <f t="shared" si="4"/>
        <v>일반고객</v>
      </c>
    </row>
    <row r="14" spans="1:12" s="1" customFormat="1" ht="12" customHeight="1" x14ac:dyDescent="0.3">
      <c r="A14" s="27">
        <v>3212</v>
      </c>
      <c r="B14" s="22" t="s">
        <v>14</v>
      </c>
      <c r="C14" s="22">
        <v>2</v>
      </c>
      <c r="D14" s="22">
        <v>4</v>
      </c>
      <c r="E14" s="23">
        <v>0.16</v>
      </c>
      <c r="F14" s="24">
        <v>588000</v>
      </c>
      <c r="G14" s="22" t="str">
        <f t="shared" si="0"/>
        <v>여성</v>
      </c>
      <c r="H14" s="25">
        <f t="shared" si="1"/>
        <v>93680</v>
      </c>
      <c r="I14" s="25">
        <f t="shared" si="2"/>
        <v>58000</v>
      </c>
      <c r="J14" s="25">
        <f t="shared" si="3"/>
        <v>623680</v>
      </c>
      <c r="K14" s="3" t="str">
        <f t="shared" si="4"/>
        <v>일반고객</v>
      </c>
    </row>
    <row r="15" spans="1:12" s="1" customFormat="1" ht="12" customHeight="1" x14ac:dyDescent="0.3">
      <c r="A15" s="27">
        <v>9248</v>
      </c>
      <c r="B15" s="22" t="s">
        <v>37</v>
      </c>
      <c r="C15" s="22">
        <v>2</v>
      </c>
      <c r="D15" s="22">
        <v>3</v>
      </c>
      <c r="E15" s="23">
        <v>0.13</v>
      </c>
      <c r="F15" s="24">
        <v>652000</v>
      </c>
      <c r="G15" s="22" t="str">
        <f t="shared" si="0"/>
        <v>여성</v>
      </c>
      <c r="H15" s="25">
        <f t="shared" si="1"/>
        <v>84460</v>
      </c>
      <c r="I15" s="25">
        <f t="shared" si="2"/>
        <v>65000</v>
      </c>
      <c r="J15" s="25">
        <f t="shared" si="3"/>
        <v>671460</v>
      </c>
      <c r="K15" s="3" t="str">
        <f t="shared" si="4"/>
        <v>일반고객</v>
      </c>
    </row>
    <row r="16" spans="1:12" s="1" customFormat="1" ht="12" customHeight="1" x14ac:dyDescent="0.3">
      <c r="A16" s="27">
        <v>2278</v>
      </c>
      <c r="B16" s="22" t="s">
        <v>13</v>
      </c>
      <c r="C16" s="22">
        <v>2</v>
      </c>
      <c r="D16" s="22">
        <v>3</v>
      </c>
      <c r="E16" s="23">
        <v>0.08</v>
      </c>
      <c r="F16" s="24">
        <v>728000</v>
      </c>
      <c r="G16" s="22" t="str">
        <f t="shared" si="0"/>
        <v>여성</v>
      </c>
      <c r="H16" s="25">
        <f t="shared" si="1"/>
        <v>57940</v>
      </c>
      <c r="I16" s="25">
        <f t="shared" si="2"/>
        <v>72000</v>
      </c>
      <c r="J16" s="25">
        <f t="shared" si="3"/>
        <v>713940</v>
      </c>
      <c r="K16" s="3" t="str">
        <f t="shared" si="4"/>
        <v>일반고객</v>
      </c>
    </row>
    <row r="17" spans="1:14" s="1" customFormat="1" ht="12" customHeight="1" x14ac:dyDescent="0.3">
      <c r="A17" s="27">
        <v>5678</v>
      </c>
      <c r="B17" s="22" t="s">
        <v>19</v>
      </c>
      <c r="C17" s="22">
        <v>2</v>
      </c>
      <c r="D17" s="22">
        <v>2</v>
      </c>
      <c r="E17" s="23">
        <v>0.12</v>
      </c>
      <c r="F17" s="24">
        <v>777000</v>
      </c>
      <c r="G17" s="22" t="str">
        <f t="shared" si="0"/>
        <v>여성</v>
      </c>
      <c r="H17" s="25">
        <f t="shared" si="1"/>
        <v>93040</v>
      </c>
      <c r="I17" s="25">
        <f t="shared" si="2"/>
        <v>77000</v>
      </c>
      <c r="J17" s="25">
        <f t="shared" si="3"/>
        <v>793040</v>
      </c>
      <c r="K17" s="3" t="str">
        <f t="shared" si="4"/>
        <v>일반고객</v>
      </c>
    </row>
    <row r="18" spans="1:14" s="1" customFormat="1" ht="12" customHeight="1" x14ac:dyDescent="0.3">
      <c r="A18" s="27">
        <v>6794</v>
      </c>
      <c r="B18" s="22" t="s">
        <v>22</v>
      </c>
      <c r="C18" s="22">
        <v>2</v>
      </c>
      <c r="D18" s="22">
        <v>5</v>
      </c>
      <c r="E18" s="23">
        <v>0.12</v>
      </c>
      <c r="F18" s="24">
        <v>853000</v>
      </c>
      <c r="G18" s="22" t="str">
        <f t="shared" si="0"/>
        <v>여성</v>
      </c>
      <c r="H18" s="25">
        <f t="shared" si="1"/>
        <v>101860</v>
      </c>
      <c r="I18" s="25">
        <f t="shared" si="2"/>
        <v>85000</v>
      </c>
      <c r="J18" s="25">
        <f t="shared" si="3"/>
        <v>869860</v>
      </c>
      <c r="K18" s="3" t="str">
        <f t="shared" si="4"/>
        <v>우수고객</v>
      </c>
    </row>
    <row r="19" spans="1:14" s="1" customFormat="1" ht="12" customHeight="1" x14ac:dyDescent="0.3">
      <c r="A19" s="28">
        <v>3379</v>
      </c>
      <c r="B19" s="3" t="s">
        <v>16</v>
      </c>
      <c r="C19" s="3">
        <v>2</v>
      </c>
      <c r="D19" s="3">
        <v>7</v>
      </c>
      <c r="E19" s="4">
        <v>0.15</v>
      </c>
      <c r="F19" s="10">
        <v>867000</v>
      </c>
      <c r="G19" s="3" t="str">
        <f t="shared" si="0"/>
        <v>여성</v>
      </c>
      <c r="H19" s="13">
        <f t="shared" si="1"/>
        <v>129350</v>
      </c>
      <c r="I19" s="13">
        <f t="shared" si="2"/>
        <v>86000</v>
      </c>
      <c r="J19" s="13">
        <f t="shared" si="3"/>
        <v>910350</v>
      </c>
      <c r="K19" s="3" t="str">
        <f t="shared" si="4"/>
        <v>우수고객</v>
      </c>
    </row>
    <row r="20" spans="1:14" s="1" customFormat="1" ht="12" customHeight="1" x14ac:dyDescent="0.3">
      <c r="A20" s="28">
        <v>5730</v>
      </c>
      <c r="B20" s="3" t="s">
        <v>20</v>
      </c>
      <c r="C20" s="3">
        <v>2</v>
      </c>
      <c r="D20" s="3">
        <v>9</v>
      </c>
      <c r="E20" s="4">
        <v>0.18</v>
      </c>
      <c r="F20" s="10">
        <v>987000</v>
      </c>
      <c r="G20" s="3" t="str">
        <f t="shared" si="0"/>
        <v>여성</v>
      </c>
      <c r="H20" s="13">
        <f t="shared" si="1"/>
        <v>176760</v>
      </c>
      <c r="I20" s="13">
        <f t="shared" si="2"/>
        <v>98000</v>
      </c>
      <c r="J20" s="13">
        <f t="shared" si="3"/>
        <v>1065760</v>
      </c>
      <c r="K20" s="3" t="str">
        <f t="shared" si="4"/>
        <v>우수고객</v>
      </c>
    </row>
    <row r="21" spans="1:14" s="1" customFormat="1" ht="12" customHeight="1" x14ac:dyDescent="0.3">
      <c r="A21" s="28">
        <v>1235</v>
      </c>
      <c r="B21" s="3" t="s">
        <v>11</v>
      </c>
      <c r="C21" s="3">
        <v>2</v>
      </c>
      <c r="D21" s="3">
        <v>6</v>
      </c>
      <c r="E21" s="4">
        <v>0.13</v>
      </c>
      <c r="F21" s="10">
        <v>1125000</v>
      </c>
      <c r="G21" s="3" t="str">
        <f t="shared" si="0"/>
        <v>여성</v>
      </c>
      <c r="H21" s="13">
        <f t="shared" si="1"/>
        <v>145650</v>
      </c>
      <c r="I21" s="13">
        <f t="shared" si="2"/>
        <v>112000</v>
      </c>
      <c r="J21" s="13">
        <f t="shared" si="3"/>
        <v>1158650</v>
      </c>
      <c r="K21" s="3" t="str">
        <f t="shared" si="4"/>
        <v>VIP고객</v>
      </c>
    </row>
    <row r="22" spans="1:14" s="1" customFormat="1" ht="12" customHeight="1" x14ac:dyDescent="0.3">
      <c r="A22" s="29">
        <v>7935</v>
      </c>
      <c r="B22" s="8" t="s">
        <v>23</v>
      </c>
      <c r="C22" s="8">
        <v>2</v>
      </c>
      <c r="D22" s="8">
        <v>3</v>
      </c>
      <c r="E22" s="5">
        <v>0.08</v>
      </c>
      <c r="F22" s="11">
        <v>1326000</v>
      </c>
      <c r="G22" s="8" t="str">
        <f t="shared" si="0"/>
        <v>여성</v>
      </c>
      <c r="H22" s="14">
        <f t="shared" si="1"/>
        <v>105780</v>
      </c>
      <c r="I22" s="14">
        <f t="shared" si="2"/>
        <v>132000</v>
      </c>
      <c r="J22" s="14">
        <f t="shared" si="3"/>
        <v>1299780</v>
      </c>
      <c r="K22" s="8" t="str">
        <f t="shared" si="4"/>
        <v>VIP고객</v>
      </c>
    </row>
    <row r="23" spans="1:14" s="1" customFormat="1" ht="12" customHeight="1" x14ac:dyDescent="0.3">
      <c r="A23" s="34" t="s">
        <v>25</v>
      </c>
      <c r="B23" s="34"/>
      <c r="C23" s="34"/>
      <c r="D23" s="34"/>
      <c r="E23" s="34"/>
      <c r="F23" s="34"/>
      <c r="G23" s="34"/>
      <c r="H23" s="15">
        <f>SUM(H3:H22)</f>
        <v>1728880</v>
      </c>
      <c r="I23" s="15">
        <f t="shared" ref="I23:J23" si="5">SUM(I3:I22)</f>
        <v>1471000</v>
      </c>
      <c r="J23" s="15">
        <f t="shared" si="5"/>
        <v>15061880</v>
      </c>
      <c r="K23" s="6"/>
    </row>
    <row r="24" spans="1:14" s="1" customFormat="1" ht="12" customHeight="1" x14ac:dyDescent="0.3">
      <c r="A24" s="34" t="s">
        <v>26</v>
      </c>
      <c r="B24" s="34"/>
      <c r="C24" s="34"/>
      <c r="D24" s="34"/>
      <c r="E24" s="34"/>
      <c r="F24" s="34"/>
      <c r="G24" s="34"/>
      <c r="H24" s="34"/>
      <c r="I24" s="32" t="s">
        <v>40</v>
      </c>
      <c r="J24" s="32"/>
      <c r="K24" s="32"/>
      <c r="M24"/>
      <c r="N24"/>
    </row>
    <row r="25" spans="1:14" ht="12" customHeight="1" x14ac:dyDescent="0.3">
      <c r="A25" s="35" t="s">
        <v>31</v>
      </c>
      <c r="B25" s="36"/>
      <c r="C25" s="36"/>
      <c r="D25" s="36"/>
      <c r="E25" s="36"/>
      <c r="F25" s="36"/>
      <c r="G25" s="36"/>
      <c r="H25" s="37"/>
      <c r="I25" s="15">
        <f t="array" ref="I25">SUMPRODUCT(((LEFT($B$3:$B$22,1)="신")+((LEFT($B$3:$B$22,1)="이"))*($I$3:$I$22&lt;=70000)),I3:I22)</f>
        <v>267000</v>
      </c>
      <c r="J25" s="15">
        <f t="array" ref="J25">SUMPRODUCT(((LEFT($B$3:$B$22,1)="신")+((LEFT($B$3:$B$22,1)="이"))*($I$3:$I$22&lt;=70000)),J3:J22)</f>
        <v>2685620</v>
      </c>
      <c r="K25" s="38"/>
    </row>
    <row r="26" spans="1:14" ht="12" customHeight="1" x14ac:dyDescent="0.3">
      <c r="A26" s="35" t="s">
        <v>32</v>
      </c>
      <c r="B26" s="36"/>
      <c r="C26" s="36"/>
      <c r="D26" s="36"/>
      <c r="E26" s="36"/>
      <c r="F26" s="36"/>
      <c r="G26" s="36"/>
      <c r="H26" s="37"/>
      <c r="I26" s="15">
        <f t="array" ref="I26">SUMPRODUCT(ISNUMBER(FIND("일반",$K$3:$K$22))+ISNUMBER(FIND("우수",$K$3:$K$22)),I3:I22)</f>
        <v>1086000</v>
      </c>
      <c r="J26" s="15">
        <f t="array" ref="J26">SUMPRODUCT(ISNUMBER(FIND("일반",$K$3:$K$22))+ISNUMBER(FIND("우수",$K$3:$K$22)),J3:J22)</f>
        <v>11179750</v>
      </c>
      <c r="K26" s="39"/>
    </row>
    <row r="27" spans="1:14" ht="12" customHeight="1" x14ac:dyDescent="0.3">
      <c r="A27" s="32" t="s">
        <v>33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4" ht="12" customHeight="1" x14ac:dyDescent="0.3">
      <c r="A28" s="30" t="s">
        <v>34</v>
      </c>
      <c r="B28" s="31"/>
      <c r="C28" s="31"/>
      <c r="D28" s="31"/>
      <c r="E28" s="31"/>
      <c r="F28" s="31"/>
      <c r="G28" s="31"/>
      <c r="H28" s="31"/>
      <c r="I28" s="31"/>
      <c r="J28" s="31"/>
      <c r="K28" s="32"/>
    </row>
    <row r="29" spans="1:14" ht="12" customHeight="1" x14ac:dyDescent="0.3">
      <c r="A29" s="34" t="s">
        <v>38</v>
      </c>
      <c r="B29" s="34"/>
      <c r="C29" s="34"/>
      <c r="D29" s="34"/>
      <c r="E29" s="34"/>
      <c r="F29" s="34"/>
      <c r="G29" s="34"/>
      <c r="H29" s="34"/>
      <c r="I29" s="15">
        <f>TRUNC(SUMIF($B$3:$B$22,"신*",I3:I22)/COUNTIF($B$3:$B$22,"신*"),-3)</f>
        <v>48000</v>
      </c>
      <c r="J29" s="16">
        <f>TRUNC(SUMIF($B$3:$B$22,"신*",J3:J22)/COUNTIF($B$3:$B$22,"신*"),-3)</f>
        <v>490000</v>
      </c>
      <c r="K29" s="32"/>
    </row>
    <row r="30" spans="1:14" ht="12" customHeight="1" x14ac:dyDescent="0.3">
      <c r="A30" s="30" t="s">
        <v>35</v>
      </c>
      <c r="B30" s="31"/>
      <c r="C30" s="31"/>
      <c r="D30" s="31"/>
      <c r="E30" s="31"/>
      <c r="F30" s="31"/>
      <c r="G30" s="31"/>
      <c r="H30" s="31"/>
      <c r="I30" s="31"/>
      <c r="J30" s="31"/>
      <c r="K30" s="32"/>
    </row>
  </sheetData>
  <sortState ref="A3:K22">
    <sortCondition ref="G3:G22"/>
    <sortCondition ref="J3:J22"/>
  </sortState>
  <mergeCells count="12">
    <mergeCell ref="A30:J30"/>
    <mergeCell ref="K28:K30"/>
    <mergeCell ref="A1:K1"/>
    <mergeCell ref="I24:K24"/>
    <mergeCell ref="A24:H24"/>
    <mergeCell ref="A23:G23"/>
    <mergeCell ref="A27:K27"/>
    <mergeCell ref="A28:J28"/>
    <mergeCell ref="A29:H29"/>
    <mergeCell ref="A25:H25"/>
    <mergeCell ref="A26:H26"/>
    <mergeCell ref="K25:K26"/>
  </mergeCells>
  <phoneticPr fontId="1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yungjin</dc:creator>
  <cp:lastModifiedBy>Windows 사용자</cp:lastModifiedBy>
  <cp:lastPrinted>2017-10-16T03:14:23Z</cp:lastPrinted>
  <dcterms:created xsi:type="dcterms:W3CDTF">2012-10-11T04:31:55Z</dcterms:created>
  <dcterms:modified xsi:type="dcterms:W3CDTF">2017-10-16T05:30:05Z</dcterms:modified>
</cp:coreProperties>
</file>