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" yWindow="-15" windowWidth="9615" windowHeight="75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27" i="1" l="1"/>
  <c r="C25" i="1" l="1"/>
  <c r="C24" i="1"/>
  <c r="C23" i="1"/>
  <c r="D5" i="1"/>
  <c r="D16" i="1"/>
  <c r="D20" i="1"/>
  <c r="D13" i="1"/>
  <c r="D21" i="1"/>
  <c r="D22" i="1"/>
  <c r="D14" i="1"/>
  <c r="D19" i="1"/>
  <c r="D12" i="1"/>
  <c r="D8" i="1"/>
  <c r="D17" i="1"/>
  <c r="D15" i="1"/>
  <c r="D7" i="1"/>
  <c r="D18" i="1"/>
  <c r="D3" i="1"/>
  <c r="D9" i="1"/>
  <c r="D6" i="1"/>
  <c r="D10" i="1"/>
  <c r="D4" i="1"/>
  <c r="D11" i="1"/>
  <c r="D25" i="1" l="1"/>
  <c r="D24" i="1"/>
  <c r="D23" i="1"/>
  <c r="E4" i="1"/>
  <c r="E17" i="1"/>
  <c r="F17" i="1" s="1"/>
  <c r="E14" i="1"/>
  <c r="F14" i="1" s="1"/>
  <c r="E6" i="1"/>
  <c r="F6" i="1" s="1"/>
  <c r="E7" i="1"/>
  <c r="F7" i="1" s="1"/>
  <c r="E12" i="1"/>
  <c r="F12" i="1" s="1"/>
  <c r="E21" i="1"/>
  <c r="F21" i="1" s="1"/>
  <c r="E5" i="1"/>
  <c r="G12" i="1"/>
  <c r="H12" i="1" s="1"/>
  <c r="I12" i="1" s="1"/>
  <c r="E10" i="1"/>
  <c r="F10" i="1" s="1"/>
  <c r="E18" i="1"/>
  <c r="F18" i="1" s="1"/>
  <c r="E8" i="1"/>
  <c r="E22" i="1"/>
  <c r="F22" i="1" s="1"/>
  <c r="E16" i="1"/>
  <c r="F16" i="1" s="1"/>
  <c r="G18" i="1"/>
  <c r="H18" i="1" s="1"/>
  <c r="I18" i="1" s="1"/>
  <c r="D26" i="1"/>
  <c r="E3" i="1"/>
  <c r="E20" i="1"/>
  <c r="F20" i="1" s="1"/>
  <c r="E11" i="1"/>
  <c r="F11" i="1" s="1"/>
  <c r="E9" i="1"/>
  <c r="F9" i="1" s="1"/>
  <c r="E15" i="1"/>
  <c r="F15" i="1" s="1"/>
  <c r="E19" i="1"/>
  <c r="F19" i="1" s="1"/>
  <c r="E13" i="1"/>
  <c r="F13" i="1" s="1"/>
  <c r="G11" i="1"/>
  <c r="H11" i="1" s="1"/>
  <c r="I11" i="1" s="1"/>
  <c r="G15" i="1"/>
  <c r="H15" i="1" s="1"/>
  <c r="I15" i="1" s="1"/>
  <c r="G13" i="1" l="1"/>
  <c r="H13" i="1" s="1"/>
  <c r="I13" i="1" s="1"/>
  <c r="G20" i="1"/>
  <c r="G22" i="1"/>
  <c r="H22" i="1" s="1"/>
  <c r="I22" i="1" s="1"/>
  <c r="G6" i="1"/>
  <c r="F8" i="1"/>
  <c r="E25" i="1"/>
  <c r="E26" i="1"/>
  <c r="F4" i="1"/>
  <c r="G9" i="1"/>
  <c r="H9" i="1" s="1"/>
  <c r="I9" i="1" s="1"/>
  <c r="G17" i="1"/>
  <c r="H17" i="1" s="1"/>
  <c r="I17" i="1" s="1"/>
  <c r="G8" i="1"/>
  <c r="G7" i="1"/>
  <c r="G14" i="1"/>
  <c r="H14" i="1" s="1"/>
  <c r="I14" i="1" s="1"/>
  <c r="H6" i="1"/>
  <c r="I6" i="1" s="1"/>
  <c r="F3" i="1"/>
  <c r="F23" i="1" s="1"/>
  <c r="E23" i="1"/>
  <c r="E24" i="1"/>
  <c r="F5" i="1"/>
  <c r="H7" i="1"/>
  <c r="I7" i="1" s="1"/>
  <c r="G19" i="1"/>
  <c r="G16" i="1"/>
  <c r="H16" i="1" s="1"/>
  <c r="I16" i="1" s="1"/>
  <c r="G10" i="1"/>
  <c r="H10" i="1" s="1"/>
  <c r="I10" i="1" s="1"/>
  <c r="G21" i="1"/>
  <c r="H21" i="1" s="1"/>
  <c r="I21" i="1" s="1"/>
  <c r="H19" i="1"/>
  <c r="I19" i="1" s="1"/>
  <c r="H20" i="1"/>
  <c r="I20" i="1" s="1"/>
  <c r="F24" i="1" l="1"/>
  <c r="G5" i="1"/>
  <c r="G24" i="1" s="1"/>
  <c r="F26" i="1"/>
  <c r="G4" i="1"/>
  <c r="G26" i="1" s="1"/>
  <c r="H4" i="1"/>
  <c r="F25" i="1"/>
  <c r="H8" i="1"/>
  <c r="G3" i="1"/>
  <c r="G25" i="1"/>
  <c r="H5" i="1"/>
  <c r="H24" i="1" l="1"/>
  <c r="I5" i="1"/>
  <c r="H25" i="1"/>
  <c r="I8" i="1"/>
  <c r="I4" i="1"/>
  <c r="H26" i="1"/>
  <c r="G23" i="1"/>
  <c r="H3" i="1"/>
  <c r="H23" i="1" l="1"/>
  <c r="I3" i="1"/>
</calcChain>
</file>

<file path=xl/sharedStrings.xml><?xml version="1.0" encoding="utf-8"?>
<sst xmlns="http://schemas.openxmlformats.org/spreadsheetml/2006/main" count="56" uniqueCount="56">
  <si>
    <t>7월생산량</t>
  </si>
  <si>
    <t>8월생산량</t>
  </si>
  <si>
    <t>9월생산량</t>
  </si>
  <si>
    <t>10월생산량</t>
  </si>
  <si>
    <t>제품번호</t>
    <phoneticPr fontId="1" type="noConversion"/>
  </si>
  <si>
    <t>제품명</t>
    <phoneticPr fontId="1" type="noConversion"/>
  </si>
  <si>
    <t>6월생산량</t>
    <phoneticPr fontId="1" type="noConversion"/>
  </si>
  <si>
    <t>누계</t>
    <phoneticPr fontId="1" type="noConversion"/>
  </si>
  <si>
    <t>평가</t>
    <phoneticPr fontId="1" type="noConversion"/>
  </si>
  <si>
    <t>B-0025</t>
    <phoneticPr fontId="1" type="noConversion"/>
  </si>
  <si>
    <t>냉장고</t>
    <phoneticPr fontId="1" type="noConversion"/>
  </si>
  <si>
    <t>B-0060</t>
    <phoneticPr fontId="1" type="noConversion"/>
  </si>
  <si>
    <t>C-0020</t>
    <phoneticPr fontId="1" type="noConversion"/>
  </si>
  <si>
    <t>무선전화기</t>
    <phoneticPr fontId="1" type="noConversion"/>
  </si>
  <si>
    <t>C-0030</t>
    <phoneticPr fontId="1" type="noConversion"/>
  </si>
  <si>
    <t>서버</t>
    <phoneticPr fontId="1" type="noConversion"/>
  </si>
  <si>
    <t>B-0030</t>
    <phoneticPr fontId="1" type="noConversion"/>
  </si>
  <si>
    <t>선풍기</t>
    <phoneticPr fontId="1" type="noConversion"/>
  </si>
  <si>
    <t>B-0010</t>
    <phoneticPr fontId="1" type="noConversion"/>
  </si>
  <si>
    <t>세탁기</t>
    <phoneticPr fontId="1" type="noConversion"/>
  </si>
  <si>
    <t>B-0020</t>
    <phoneticPr fontId="1" type="noConversion"/>
  </si>
  <si>
    <t>에어컨</t>
    <phoneticPr fontId="1" type="noConversion"/>
  </si>
  <si>
    <t>C-0002</t>
    <phoneticPr fontId="1" type="noConversion"/>
  </si>
  <si>
    <t>유선전화기</t>
    <phoneticPr fontId="1" type="noConversion"/>
  </si>
  <si>
    <t>B-0050</t>
    <phoneticPr fontId="1" type="noConversion"/>
  </si>
  <si>
    <t>청소기</t>
    <phoneticPr fontId="1" type="noConversion"/>
  </si>
  <si>
    <t>B-0040</t>
    <phoneticPr fontId="1" type="noConversion"/>
  </si>
  <si>
    <t>컴퓨터</t>
    <phoneticPr fontId="1" type="noConversion"/>
  </si>
  <si>
    <t>C-0010</t>
    <phoneticPr fontId="1" type="noConversion"/>
  </si>
  <si>
    <t>키보드</t>
    <phoneticPr fontId="1" type="noConversion"/>
  </si>
  <si>
    <t>C-0005</t>
    <phoneticPr fontId="1" type="noConversion"/>
  </si>
  <si>
    <t>핸드폰</t>
    <phoneticPr fontId="1" type="noConversion"/>
  </si>
  <si>
    <t>A-1040</t>
    <phoneticPr fontId="1" type="noConversion"/>
  </si>
  <si>
    <t>A-1001</t>
    <phoneticPr fontId="1" type="noConversion"/>
  </si>
  <si>
    <t>HUB</t>
    <phoneticPr fontId="1" type="noConversion"/>
  </si>
  <si>
    <t>A-1030</t>
    <phoneticPr fontId="1" type="noConversion"/>
  </si>
  <si>
    <t>MODEM</t>
    <phoneticPr fontId="1" type="noConversion"/>
  </si>
  <si>
    <t>A-1100</t>
    <phoneticPr fontId="1" type="noConversion"/>
  </si>
  <si>
    <t>MOUSE</t>
    <phoneticPr fontId="1" type="noConversion"/>
  </si>
  <si>
    <t>A-1003</t>
    <phoneticPr fontId="1" type="noConversion"/>
  </si>
  <si>
    <t>ROUTER</t>
    <phoneticPr fontId="1" type="noConversion"/>
  </si>
  <si>
    <t>B-0070</t>
    <phoneticPr fontId="1" type="noConversion"/>
  </si>
  <si>
    <t>USB</t>
    <phoneticPr fontId="1" type="noConversion"/>
  </si>
  <si>
    <t>A-0025</t>
    <phoneticPr fontId="1" type="noConversion"/>
  </si>
  <si>
    <t>VOD</t>
    <phoneticPr fontId="1" type="noConversion"/>
  </si>
  <si>
    <t>A-0030</t>
    <phoneticPr fontId="1" type="noConversion"/>
  </si>
  <si>
    <t>VTR</t>
    <phoneticPr fontId="1" type="noConversion"/>
  </si>
  <si>
    <t>A-시리즈합계</t>
    <phoneticPr fontId="1" type="noConversion"/>
  </si>
  <si>
    <t>B-시리즈합계</t>
    <phoneticPr fontId="1" type="noConversion"/>
  </si>
  <si>
    <t>C-시리즈합계</t>
    <phoneticPr fontId="1" type="noConversion"/>
  </si>
  <si>
    <t>제품번호에 "0030"를 포함한 합계</t>
    <phoneticPr fontId="1" type="noConversion"/>
  </si>
  <si>
    <t>제품명이 "핸드폰" 이상인 제품수</t>
    <phoneticPr fontId="1" type="noConversion"/>
  </si>
  <si>
    <t>상반기 생산 계획표(비번호 : XXXX)</t>
    <phoneticPr fontId="1" type="noConversion"/>
  </si>
  <si>
    <t>DSU</t>
    <phoneticPr fontId="1" type="noConversion"/>
  </si>
  <si>
    <t>모니터</t>
    <phoneticPr fontId="1" type="noConversion"/>
  </si>
  <si>
    <t>=IF(H3&gt;=5000,"최우수",IF(H3&gt;=3000,"우수","미달"))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</si>
</sst>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6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2" xfId="0" applyFont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0" fontId="4" fillId="0" borderId="3" xfId="0" applyFont="1" applyBorder="1" applyAlignment="1">
      <alignment horizontal="center" vertical="center"/>
    </xf>
    <xf numFmtId="176" fontId="4" fillId="0" borderId="3" xfId="0" applyNumberFormat="1" applyFont="1" applyBorder="1">
      <alignment vertical="center"/>
    </xf>
    <xf numFmtId="0" fontId="4" fillId="0" borderId="4" xfId="0" applyFont="1" applyBorder="1" applyAlignment="1">
      <alignment horizontal="center" vertical="center"/>
    </xf>
    <xf numFmtId="176" fontId="4" fillId="0" borderId="4" xfId="0" applyNumberFormat="1" applyFont="1" applyBorder="1">
      <alignment vertical="center"/>
    </xf>
    <xf numFmtId="176" fontId="4" fillId="0" borderId="1" xfId="0" applyNumberFormat="1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u="sng"/>
            </a:pPr>
            <a:r>
              <a:rPr lang="ko-KR" altLang="en-US" sz="1600" u="sng"/>
              <a:t>생산 계획 분석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Sheet1!$G$2</c:f>
              <c:strCache>
                <c:ptCount val="1"/>
                <c:pt idx="0">
                  <c:v>10월생산량</c:v>
                </c:pt>
              </c:strCache>
            </c:strRef>
          </c:tx>
          <c:invertIfNegative val="0"/>
          <c:cat>
            <c:strRef>
              <c:f>Sheet1!$A$3:$A$8</c:f>
              <c:strCache>
                <c:ptCount val="6"/>
                <c:pt idx="0">
                  <c:v>A-1100</c:v>
                </c:pt>
                <c:pt idx="1">
                  <c:v>A-0030</c:v>
                </c:pt>
                <c:pt idx="2">
                  <c:v>B-0060</c:v>
                </c:pt>
                <c:pt idx="3">
                  <c:v>B-0070</c:v>
                </c:pt>
                <c:pt idx="4">
                  <c:v>A-1001</c:v>
                </c:pt>
                <c:pt idx="5">
                  <c:v>C-0010</c:v>
                </c:pt>
              </c:strCache>
            </c:strRef>
          </c:cat>
          <c:val>
            <c:numRef>
              <c:f>Sheet1!$G$3:$G$8</c:f>
              <c:numCache>
                <c:formatCode>0_ </c:formatCode>
                <c:ptCount val="6"/>
                <c:pt idx="0">
                  <c:v>1129.325</c:v>
                </c:pt>
                <c:pt idx="1">
                  <c:v>1026.3924999999999</c:v>
                </c:pt>
                <c:pt idx="2">
                  <c:v>1026.3924999999999</c:v>
                </c:pt>
                <c:pt idx="3">
                  <c:v>954.33975000000009</c:v>
                </c:pt>
                <c:pt idx="4">
                  <c:v>923.46</c:v>
                </c:pt>
                <c:pt idx="5">
                  <c:v>892.58024999999998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880768"/>
        <c:axId val="202942144"/>
      </c:barChart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9월생산량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Sheet1!$A$3:$A$8</c:f>
              <c:strCache>
                <c:ptCount val="6"/>
                <c:pt idx="0">
                  <c:v>A-1100</c:v>
                </c:pt>
                <c:pt idx="1">
                  <c:v>A-0030</c:v>
                </c:pt>
                <c:pt idx="2">
                  <c:v>B-0060</c:v>
                </c:pt>
                <c:pt idx="3">
                  <c:v>B-0070</c:v>
                </c:pt>
                <c:pt idx="4">
                  <c:v>A-1001</c:v>
                </c:pt>
                <c:pt idx="5">
                  <c:v>C-0010</c:v>
                </c:pt>
              </c:strCache>
            </c:strRef>
          </c:cat>
          <c:val>
            <c:numRef>
              <c:f>Sheet1!$F$3:$F$8</c:f>
              <c:numCache>
                <c:formatCode>0_ </c:formatCode>
                <c:ptCount val="6"/>
                <c:pt idx="0">
                  <c:v>982.3</c:v>
                </c:pt>
                <c:pt idx="1">
                  <c:v>884.07</c:v>
                </c:pt>
                <c:pt idx="2">
                  <c:v>884.07</c:v>
                </c:pt>
                <c:pt idx="3">
                  <c:v>815.30899999999997</c:v>
                </c:pt>
                <c:pt idx="4">
                  <c:v>785.84</c:v>
                </c:pt>
                <c:pt idx="5">
                  <c:v>756.37099999999998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880768"/>
        <c:axId val="202942144"/>
      </c:lineChart>
      <c:catAx>
        <c:axId val="20688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제품번호</a:t>
                </a:r>
                <a:endParaRPr lang="en-US" altLang="ko-KR"/>
              </a:p>
            </c:rich>
          </c:tx>
          <c:layout/>
          <c:overlay val="0"/>
        </c:title>
        <c:majorTickMark val="none"/>
        <c:minorTickMark val="none"/>
        <c:tickLblPos val="nextTo"/>
        <c:crossAx val="202942144"/>
        <c:crosses val="autoZero"/>
        <c:auto val="1"/>
        <c:lblAlgn val="ctr"/>
        <c:lblOffset val="100"/>
        <c:noMultiLvlLbl val="0"/>
      </c:catAx>
      <c:valAx>
        <c:axId val="2029421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생산량</a:t>
                </a:r>
              </a:p>
            </c:rich>
          </c:tx>
          <c:layout/>
          <c:overlay val="0"/>
        </c:title>
        <c:numFmt formatCode="0_ " sourceLinked="1"/>
        <c:majorTickMark val="out"/>
        <c:minorTickMark val="none"/>
        <c:tickLblPos val="nextTo"/>
        <c:crossAx val="206880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28</xdr:row>
      <xdr:rowOff>76200</xdr:rowOff>
    </xdr:from>
    <xdr:to>
      <xdr:col>9</xdr:col>
      <xdr:colOff>0</xdr:colOff>
      <xdr:row>41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zoomScaleNormal="100" workbookViewId="0">
      <selection activeCell="N16" sqref="N16"/>
    </sheetView>
  </sheetViews>
  <sheetFormatPr defaultRowHeight="16.5" x14ac:dyDescent="0.3"/>
  <cols>
    <col min="1" max="1" width="9" customWidth="1"/>
    <col min="2" max="2" width="9.625" bestFit="1" customWidth="1"/>
    <col min="3" max="6" width="8.875" bestFit="1" customWidth="1"/>
    <col min="7" max="7" width="9.75" bestFit="1" customWidth="1"/>
    <col min="8" max="8" width="6.5" bestFit="1" customWidth="1"/>
    <col min="9" max="9" width="9" customWidth="1"/>
  </cols>
  <sheetData>
    <row r="1" spans="1:9" ht="26.25" x14ac:dyDescent="0.3">
      <c r="A1" s="14" t="s">
        <v>52</v>
      </c>
      <c r="B1" s="14"/>
      <c r="C1" s="14"/>
      <c r="D1" s="14"/>
      <c r="E1" s="14"/>
      <c r="F1" s="14"/>
      <c r="G1" s="14"/>
      <c r="H1" s="14"/>
      <c r="I1" s="14"/>
    </row>
    <row r="2" spans="1:9" s="3" customFormat="1" ht="12" x14ac:dyDescent="0.3">
      <c r="A2" s="1" t="s">
        <v>4</v>
      </c>
      <c r="B2" s="1" t="s">
        <v>5</v>
      </c>
      <c r="C2" s="1" t="s">
        <v>6</v>
      </c>
      <c r="D2" s="1" t="s">
        <v>0</v>
      </c>
      <c r="E2" s="1" t="s">
        <v>1</v>
      </c>
      <c r="F2" s="1" t="s">
        <v>2</v>
      </c>
      <c r="G2" s="1" t="s">
        <v>3</v>
      </c>
      <c r="H2" s="2" t="s">
        <v>7</v>
      </c>
      <c r="I2" s="1" t="s">
        <v>8</v>
      </c>
    </row>
    <row r="3" spans="1:9" s="3" customFormat="1" ht="12" x14ac:dyDescent="0.3">
      <c r="A3" s="4" t="s">
        <v>37</v>
      </c>
      <c r="B3" s="4" t="s">
        <v>38</v>
      </c>
      <c r="C3" s="5">
        <v>1000</v>
      </c>
      <c r="D3" s="5">
        <f t="shared" ref="D3:D22" si="0">(C3*9%)+C3</f>
        <v>1090</v>
      </c>
      <c r="E3" s="5">
        <f t="shared" ref="E3:E22" si="1">AVERAGE(C3:D3)</f>
        <v>1045</v>
      </c>
      <c r="F3" s="5">
        <f t="shared" ref="F3:F22" si="2">E3-(E3*6%)</f>
        <v>982.3</v>
      </c>
      <c r="G3" s="5">
        <f t="shared" ref="G3:G22" si="3">AVERAGE(C3:F3)+100</f>
        <v>1129.325</v>
      </c>
      <c r="H3" s="5">
        <f t="shared" ref="H3:H22" si="4">SUM(C3:G3)</f>
        <v>5246.625</v>
      </c>
      <c r="I3" s="4" t="str">
        <f t="shared" ref="I3:I22" si="5">IF(H3&gt;=5000,"최우수",IF(H3&gt;=3000,"우수","미달"))</f>
        <v>최우수</v>
      </c>
    </row>
    <row r="4" spans="1:9" s="3" customFormat="1" ht="12" x14ac:dyDescent="0.3">
      <c r="A4" s="6" t="s">
        <v>45</v>
      </c>
      <c r="B4" s="6" t="s">
        <v>46</v>
      </c>
      <c r="C4" s="7">
        <v>900</v>
      </c>
      <c r="D4" s="7">
        <f t="shared" si="0"/>
        <v>981</v>
      </c>
      <c r="E4" s="7">
        <f t="shared" si="1"/>
        <v>940.5</v>
      </c>
      <c r="F4" s="7">
        <f t="shared" si="2"/>
        <v>884.07</v>
      </c>
      <c r="G4" s="7">
        <f t="shared" si="3"/>
        <v>1026.3924999999999</v>
      </c>
      <c r="H4" s="7">
        <f t="shared" si="4"/>
        <v>4731.9624999999996</v>
      </c>
      <c r="I4" s="6" t="str">
        <f t="shared" si="5"/>
        <v>우수</v>
      </c>
    </row>
    <row r="5" spans="1:9" s="3" customFormat="1" ht="12" x14ac:dyDescent="0.3">
      <c r="A5" s="6" t="s">
        <v>11</v>
      </c>
      <c r="B5" s="6" t="s">
        <v>54</v>
      </c>
      <c r="C5" s="7">
        <v>900</v>
      </c>
      <c r="D5" s="7">
        <f t="shared" si="0"/>
        <v>981</v>
      </c>
      <c r="E5" s="7">
        <f t="shared" si="1"/>
        <v>940.5</v>
      </c>
      <c r="F5" s="7">
        <f t="shared" si="2"/>
        <v>884.07</v>
      </c>
      <c r="G5" s="7">
        <f t="shared" si="3"/>
        <v>1026.3924999999999</v>
      </c>
      <c r="H5" s="7">
        <f t="shared" si="4"/>
        <v>4731.9624999999996</v>
      </c>
      <c r="I5" s="6" t="str">
        <f t="shared" si="5"/>
        <v>우수</v>
      </c>
    </row>
    <row r="6" spans="1:9" s="3" customFormat="1" ht="12" x14ac:dyDescent="0.3">
      <c r="A6" s="6" t="s">
        <v>41</v>
      </c>
      <c r="B6" s="6" t="s">
        <v>42</v>
      </c>
      <c r="C6" s="7">
        <v>830</v>
      </c>
      <c r="D6" s="7">
        <f t="shared" si="0"/>
        <v>904.7</v>
      </c>
      <c r="E6" s="7">
        <f t="shared" si="1"/>
        <v>867.35</v>
      </c>
      <c r="F6" s="7">
        <f t="shared" si="2"/>
        <v>815.30899999999997</v>
      </c>
      <c r="G6" s="7">
        <f t="shared" si="3"/>
        <v>954.33975000000009</v>
      </c>
      <c r="H6" s="7">
        <f t="shared" si="4"/>
        <v>4371.6987500000005</v>
      </c>
      <c r="I6" s="6" t="str">
        <f t="shared" si="5"/>
        <v>우수</v>
      </c>
    </row>
    <row r="7" spans="1:9" s="3" customFormat="1" ht="12" x14ac:dyDescent="0.3">
      <c r="A7" s="6" t="s">
        <v>33</v>
      </c>
      <c r="B7" s="6" t="s">
        <v>34</v>
      </c>
      <c r="C7" s="7">
        <v>800</v>
      </c>
      <c r="D7" s="7">
        <f t="shared" si="0"/>
        <v>872</v>
      </c>
      <c r="E7" s="7">
        <f t="shared" si="1"/>
        <v>836</v>
      </c>
      <c r="F7" s="7">
        <f t="shared" si="2"/>
        <v>785.84</v>
      </c>
      <c r="G7" s="7">
        <f t="shared" si="3"/>
        <v>923.46</v>
      </c>
      <c r="H7" s="7">
        <f t="shared" si="4"/>
        <v>4217.3</v>
      </c>
      <c r="I7" s="6" t="str">
        <f t="shared" si="5"/>
        <v>우수</v>
      </c>
    </row>
    <row r="8" spans="1:9" s="3" customFormat="1" ht="12" x14ac:dyDescent="0.3">
      <c r="A8" s="6" t="s">
        <v>28</v>
      </c>
      <c r="B8" s="6" t="s">
        <v>29</v>
      </c>
      <c r="C8" s="7">
        <v>770</v>
      </c>
      <c r="D8" s="7">
        <f t="shared" si="0"/>
        <v>839.3</v>
      </c>
      <c r="E8" s="7">
        <f t="shared" si="1"/>
        <v>804.65</v>
      </c>
      <c r="F8" s="7">
        <f t="shared" si="2"/>
        <v>756.37099999999998</v>
      </c>
      <c r="G8" s="7">
        <f t="shared" si="3"/>
        <v>892.58024999999998</v>
      </c>
      <c r="H8" s="7">
        <f t="shared" si="4"/>
        <v>4062.9012499999999</v>
      </c>
      <c r="I8" s="6" t="str">
        <f t="shared" si="5"/>
        <v>우수</v>
      </c>
    </row>
    <row r="9" spans="1:9" s="3" customFormat="1" ht="12" x14ac:dyDescent="0.3">
      <c r="A9" s="6" t="s">
        <v>39</v>
      </c>
      <c r="B9" s="6" t="s">
        <v>40</v>
      </c>
      <c r="C9" s="7">
        <v>700</v>
      </c>
      <c r="D9" s="7">
        <f t="shared" si="0"/>
        <v>763</v>
      </c>
      <c r="E9" s="7">
        <f t="shared" si="1"/>
        <v>731.5</v>
      </c>
      <c r="F9" s="7">
        <f t="shared" si="2"/>
        <v>687.61</v>
      </c>
      <c r="G9" s="7">
        <f t="shared" si="3"/>
        <v>820.52750000000003</v>
      </c>
      <c r="H9" s="7">
        <f t="shared" si="4"/>
        <v>3702.6375000000003</v>
      </c>
      <c r="I9" s="6" t="str">
        <f t="shared" si="5"/>
        <v>우수</v>
      </c>
    </row>
    <row r="10" spans="1:9" s="3" customFormat="1" ht="12" x14ac:dyDescent="0.3">
      <c r="A10" s="6" t="s">
        <v>43</v>
      </c>
      <c r="B10" s="6" t="s">
        <v>44</v>
      </c>
      <c r="C10" s="7">
        <v>650</v>
      </c>
      <c r="D10" s="7">
        <f t="shared" si="0"/>
        <v>708.5</v>
      </c>
      <c r="E10" s="7">
        <f t="shared" si="1"/>
        <v>679.25</v>
      </c>
      <c r="F10" s="7">
        <f t="shared" si="2"/>
        <v>638.495</v>
      </c>
      <c r="G10" s="7">
        <f t="shared" si="3"/>
        <v>769.06124999999997</v>
      </c>
      <c r="H10" s="7">
        <f t="shared" si="4"/>
        <v>3445.3062499999996</v>
      </c>
      <c r="I10" s="6" t="str">
        <f t="shared" si="5"/>
        <v>우수</v>
      </c>
    </row>
    <row r="11" spans="1:9" s="3" customFormat="1" ht="12" x14ac:dyDescent="0.3">
      <c r="A11" s="6" t="s">
        <v>9</v>
      </c>
      <c r="B11" s="6" t="s">
        <v>10</v>
      </c>
      <c r="C11" s="7">
        <v>650</v>
      </c>
      <c r="D11" s="7">
        <f t="shared" si="0"/>
        <v>708.5</v>
      </c>
      <c r="E11" s="7">
        <f t="shared" si="1"/>
        <v>679.25</v>
      </c>
      <c r="F11" s="7">
        <f t="shared" si="2"/>
        <v>638.495</v>
      </c>
      <c r="G11" s="7">
        <f t="shared" si="3"/>
        <v>769.06124999999997</v>
      </c>
      <c r="H11" s="7">
        <f t="shared" si="4"/>
        <v>3445.3062499999996</v>
      </c>
      <c r="I11" s="6" t="str">
        <f t="shared" si="5"/>
        <v>우수</v>
      </c>
    </row>
    <row r="12" spans="1:9" s="3" customFormat="1" ht="12" x14ac:dyDescent="0.3">
      <c r="A12" s="6" t="s">
        <v>26</v>
      </c>
      <c r="B12" s="6" t="s">
        <v>27</v>
      </c>
      <c r="C12" s="7">
        <v>650</v>
      </c>
      <c r="D12" s="7">
        <f t="shared" si="0"/>
        <v>708.5</v>
      </c>
      <c r="E12" s="7">
        <f t="shared" si="1"/>
        <v>679.25</v>
      </c>
      <c r="F12" s="7">
        <f t="shared" si="2"/>
        <v>638.495</v>
      </c>
      <c r="G12" s="7">
        <f t="shared" si="3"/>
        <v>769.06124999999997</v>
      </c>
      <c r="H12" s="7">
        <f t="shared" si="4"/>
        <v>3445.3062499999996</v>
      </c>
      <c r="I12" s="6" t="str">
        <f t="shared" si="5"/>
        <v>우수</v>
      </c>
    </row>
    <row r="13" spans="1:9" s="3" customFormat="1" ht="12" x14ac:dyDescent="0.3">
      <c r="A13" s="6" t="s">
        <v>16</v>
      </c>
      <c r="B13" s="6" t="s">
        <v>17</v>
      </c>
      <c r="C13" s="7">
        <v>600</v>
      </c>
      <c r="D13" s="7">
        <f t="shared" si="0"/>
        <v>654</v>
      </c>
      <c r="E13" s="7">
        <f t="shared" si="1"/>
        <v>627</v>
      </c>
      <c r="F13" s="7">
        <f t="shared" si="2"/>
        <v>589.38</v>
      </c>
      <c r="G13" s="7">
        <f t="shared" si="3"/>
        <v>717.59500000000003</v>
      </c>
      <c r="H13" s="7">
        <f t="shared" si="4"/>
        <v>3187.9750000000004</v>
      </c>
      <c r="I13" s="6" t="str">
        <f t="shared" si="5"/>
        <v>우수</v>
      </c>
    </row>
    <row r="14" spans="1:9" s="3" customFormat="1" ht="12" x14ac:dyDescent="0.3">
      <c r="A14" s="6" t="s">
        <v>22</v>
      </c>
      <c r="B14" s="6" t="s">
        <v>23</v>
      </c>
      <c r="C14" s="7">
        <v>600</v>
      </c>
      <c r="D14" s="7">
        <f t="shared" si="0"/>
        <v>654</v>
      </c>
      <c r="E14" s="7">
        <f t="shared" si="1"/>
        <v>627</v>
      </c>
      <c r="F14" s="7">
        <f t="shared" si="2"/>
        <v>589.38</v>
      </c>
      <c r="G14" s="7">
        <f t="shared" si="3"/>
        <v>717.59500000000003</v>
      </c>
      <c r="H14" s="7">
        <f t="shared" si="4"/>
        <v>3187.9750000000004</v>
      </c>
      <c r="I14" s="6" t="str">
        <f t="shared" si="5"/>
        <v>우수</v>
      </c>
    </row>
    <row r="15" spans="1:9" s="3" customFormat="1" ht="12" x14ac:dyDescent="0.3">
      <c r="A15" s="6" t="s">
        <v>32</v>
      </c>
      <c r="B15" s="6" t="s">
        <v>53</v>
      </c>
      <c r="C15" s="7">
        <v>550</v>
      </c>
      <c r="D15" s="7">
        <f t="shared" si="0"/>
        <v>599.5</v>
      </c>
      <c r="E15" s="7">
        <f t="shared" si="1"/>
        <v>574.75</v>
      </c>
      <c r="F15" s="7">
        <f t="shared" si="2"/>
        <v>540.26499999999999</v>
      </c>
      <c r="G15" s="7">
        <f t="shared" si="3"/>
        <v>666.12874999999997</v>
      </c>
      <c r="H15" s="7">
        <f t="shared" si="4"/>
        <v>2930.6437499999997</v>
      </c>
      <c r="I15" s="6" t="str">
        <f t="shared" si="5"/>
        <v>미달</v>
      </c>
    </row>
    <row r="16" spans="1:9" s="3" customFormat="1" ht="12" x14ac:dyDescent="0.3">
      <c r="A16" s="6" t="s">
        <v>12</v>
      </c>
      <c r="B16" s="6" t="s">
        <v>13</v>
      </c>
      <c r="C16" s="7">
        <v>500</v>
      </c>
      <c r="D16" s="7">
        <f t="shared" si="0"/>
        <v>545</v>
      </c>
      <c r="E16" s="7">
        <f t="shared" si="1"/>
        <v>522.5</v>
      </c>
      <c r="F16" s="7">
        <f t="shared" si="2"/>
        <v>491.15</v>
      </c>
      <c r="G16" s="7">
        <f t="shared" si="3"/>
        <v>614.66250000000002</v>
      </c>
      <c r="H16" s="7">
        <f t="shared" si="4"/>
        <v>2673.3125</v>
      </c>
      <c r="I16" s="6" t="str">
        <f t="shared" si="5"/>
        <v>미달</v>
      </c>
    </row>
    <row r="17" spans="1:9" s="3" customFormat="1" ht="12" x14ac:dyDescent="0.3">
      <c r="A17" s="6" t="s">
        <v>30</v>
      </c>
      <c r="B17" s="6" t="s">
        <v>31</v>
      </c>
      <c r="C17" s="7">
        <v>500</v>
      </c>
      <c r="D17" s="7">
        <f t="shared" si="0"/>
        <v>545</v>
      </c>
      <c r="E17" s="7">
        <f t="shared" si="1"/>
        <v>522.5</v>
      </c>
      <c r="F17" s="7">
        <f t="shared" si="2"/>
        <v>491.15</v>
      </c>
      <c r="G17" s="7">
        <f t="shared" si="3"/>
        <v>614.66250000000002</v>
      </c>
      <c r="H17" s="7">
        <f t="shared" si="4"/>
        <v>2673.3125</v>
      </c>
      <c r="I17" s="6" t="str">
        <f t="shared" si="5"/>
        <v>미달</v>
      </c>
    </row>
    <row r="18" spans="1:9" s="3" customFormat="1" ht="12" x14ac:dyDescent="0.3">
      <c r="A18" s="6" t="s">
        <v>35</v>
      </c>
      <c r="B18" s="6" t="s">
        <v>36</v>
      </c>
      <c r="C18" s="7">
        <v>440</v>
      </c>
      <c r="D18" s="7">
        <f t="shared" si="0"/>
        <v>479.6</v>
      </c>
      <c r="E18" s="7">
        <f t="shared" si="1"/>
        <v>459.8</v>
      </c>
      <c r="F18" s="7">
        <f t="shared" si="2"/>
        <v>432.21199999999999</v>
      </c>
      <c r="G18" s="7">
        <f t="shared" si="3"/>
        <v>552.90300000000002</v>
      </c>
      <c r="H18" s="7">
        <f t="shared" si="4"/>
        <v>2364.5150000000003</v>
      </c>
      <c r="I18" s="6" t="str">
        <f t="shared" si="5"/>
        <v>미달</v>
      </c>
    </row>
    <row r="19" spans="1:9" s="3" customFormat="1" ht="12" x14ac:dyDescent="0.3">
      <c r="A19" s="6" t="s">
        <v>24</v>
      </c>
      <c r="B19" s="6" t="s">
        <v>25</v>
      </c>
      <c r="C19" s="7">
        <v>400</v>
      </c>
      <c r="D19" s="7">
        <f t="shared" si="0"/>
        <v>436</v>
      </c>
      <c r="E19" s="7">
        <f t="shared" si="1"/>
        <v>418</v>
      </c>
      <c r="F19" s="7">
        <f t="shared" si="2"/>
        <v>392.92</v>
      </c>
      <c r="G19" s="7">
        <f t="shared" si="3"/>
        <v>511.73</v>
      </c>
      <c r="H19" s="7">
        <f t="shared" si="4"/>
        <v>2158.65</v>
      </c>
      <c r="I19" s="6" t="str">
        <f t="shared" si="5"/>
        <v>미달</v>
      </c>
    </row>
    <row r="20" spans="1:9" s="3" customFormat="1" ht="12" x14ac:dyDescent="0.3">
      <c r="A20" s="6" t="s">
        <v>14</v>
      </c>
      <c r="B20" s="6" t="s">
        <v>15</v>
      </c>
      <c r="C20" s="7">
        <v>300</v>
      </c>
      <c r="D20" s="7">
        <f t="shared" si="0"/>
        <v>327</v>
      </c>
      <c r="E20" s="7">
        <f t="shared" si="1"/>
        <v>313.5</v>
      </c>
      <c r="F20" s="7">
        <f t="shared" si="2"/>
        <v>294.69</v>
      </c>
      <c r="G20" s="7">
        <f t="shared" si="3"/>
        <v>408.79750000000001</v>
      </c>
      <c r="H20" s="7">
        <f t="shared" si="4"/>
        <v>1643.9875000000002</v>
      </c>
      <c r="I20" s="6" t="str">
        <f t="shared" si="5"/>
        <v>미달</v>
      </c>
    </row>
    <row r="21" spans="1:9" s="3" customFormat="1" ht="12" x14ac:dyDescent="0.3">
      <c r="A21" s="6" t="s">
        <v>18</v>
      </c>
      <c r="B21" s="6" t="s">
        <v>19</v>
      </c>
      <c r="C21" s="7">
        <v>300</v>
      </c>
      <c r="D21" s="7">
        <f t="shared" si="0"/>
        <v>327</v>
      </c>
      <c r="E21" s="7">
        <f t="shared" si="1"/>
        <v>313.5</v>
      </c>
      <c r="F21" s="7">
        <f t="shared" si="2"/>
        <v>294.69</v>
      </c>
      <c r="G21" s="7">
        <f t="shared" si="3"/>
        <v>408.79750000000001</v>
      </c>
      <c r="H21" s="7">
        <f t="shared" si="4"/>
        <v>1643.9875000000002</v>
      </c>
      <c r="I21" s="6" t="str">
        <f t="shared" si="5"/>
        <v>미달</v>
      </c>
    </row>
    <row r="22" spans="1:9" s="3" customFormat="1" ht="12" x14ac:dyDescent="0.3">
      <c r="A22" s="8" t="s">
        <v>20</v>
      </c>
      <c r="B22" s="8" t="s">
        <v>21</v>
      </c>
      <c r="C22" s="9">
        <v>200</v>
      </c>
      <c r="D22" s="9">
        <f t="shared" si="0"/>
        <v>218</v>
      </c>
      <c r="E22" s="9">
        <f t="shared" si="1"/>
        <v>209</v>
      </c>
      <c r="F22" s="9">
        <f t="shared" si="2"/>
        <v>196.46</v>
      </c>
      <c r="G22" s="9">
        <f t="shared" si="3"/>
        <v>305.86500000000001</v>
      </c>
      <c r="H22" s="9">
        <f t="shared" si="4"/>
        <v>1129.325</v>
      </c>
      <c r="I22" s="8" t="str">
        <f t="shared" si="5"/>
        <v>미달</v>
      </c>
    </row>
    <row r="23" spans="1:9" s="3" customFormat="1" ht="12" x14ac:dyDescent="0.3">
      <c r="A23" s="13" t="s">
        <v>47</v>
      </c>
      <c r="B23" s="13"/>
      <c r="C23" s="10">
        <f>SUMIF($A$3:$A$22,"A*",C$3:C$22)</f>
        <v>5040</v>
      </c>
      <c r="D23" s="10">
        <f t="shared" ref="D23:H23" si="6">SUMIF($A$3:$A$22,"A*",D3:D22)</f>
        <v>5493.6</v>
      </c>
      <c r="E23" s="10">
        <f t="shared" si="6"/>
        <v>5266.8</v>
      </c>
      <c r="F23" s="10">
        <f t="shared" si="6"/>
        <v>4950.7919999999995</v>
      </c>
      <c r="G23" s="10">
        <f t="shared" si="6"/>
        <v>5887.7979999999998</v>
      </c>
      <c r="H23" s="10">
        <f t="shared" si="6"/>
        <v>26638.99</v>
      </c>
      <c r="I23" s="13"/>
    </row>
    <row r="24" spans="1:9" s="3" customFormat="1" ht="12" x14ac:dyDescent="0.3">
      <c r="A24" s="13" t="s">
        <v>48</v>
      </c>
      <c r="B24" s="13"/>
      <c r="C24" s="10">
        <f>SUMIF($A$3:$A$22,"B*",C$3:C$22)</f>
        <v>4530</v>
      </c>
      <c r="D24" s="10">
        <f t="shared" ref="D24:H24" si="7">SUMIF($A$3:$A$22,"B*",D$3:D$22)</f>
        <v>4937.7</v>
      </c>
      <c r="E24" s="10">
        <f t="shared" si="7"/>
        <v>4733.8500000000004</v>
      </c>
      <c r="F24" s="10">
        <f t="shared" si="7"/>
        <v>4449.8189999999995</v>
      </c>
      <c r="G24" s="10">
        <f t="shared" si="7"/>
        <v>5462.8422499999988</v>
      </c>
      <c r="H24" s="10">
        <f t="shared" si="7"/>
        <v>24114.21125</v>
      </c>
      <c r="I24" s="13"/>
    </row>
    <row r="25" spans="1:9" s="3" customFormat="1" ht="12" x14ac:dyDescent="0.3">
      <c r="A25" s="13" t="s">
        <v>49</v>
      </c>
      <c r="B25" s="13"/>
      <c r="C25" s="10">
        <f>SUMIF($A$3:$A$22,"C*",C$3:C$22)</f>
        <v>2670</v>
      </c>
      <c r="D25" s="10">
        <f t="shared" ref="D25:G25" si="8">SUMIF($A$3:$A$22,"C*",D$3:D$22)</f>
        <v>2910.3</v>
      </c>
      <c r="E25" s="10">
        <f t="shared" si="8"/>
        <v>2790.15</v>
      </c>
      <c r="F25" s="10">
        <f t="shared" si="8"/>
        <v>2622.741</v>
      </c>
      <c r="G25" s="10">
        <f t="shared" si="8"/>
        <v>3248.2977500000002</v>
      </c>
      <c r="H25" s="10">
        <f>SUMIF($A$3:$A$22,"C*",H$3:H$22)</f>
        <v>14241.48875</v>
      </c>
      <c r="I25" s="13"/>
    </row>
    <row r="26" spans="1:9" s="3" customFormat="1" ht="12" x14ac:dyDescent="0.3">
      <c r="A26" s="13" t="s">
        <v>50</v>
      </c>
      <c r="B26" s="13"/>
      <c r="C26" s="13"/>
      <c r="D26" s="10">
        <f>SUMIF($A$3:$A$22,"*0030",D3:D22)</f>
        <v>1962</v>
      </c>
      <c r="E26" s="10">
        <f t="shared" ref="E26:H26" si="9">SUMIF($A$3:$A$22,"*0030",E3:E22)</f>
        <v>1881</v>
      </c>
      <c r="F26" s="10">
        <f t="shared" si="9"/>
        <v>1768.14</v>
      </c>
      <c r="G26" s="10">
        <f t="shared" si="9"/>
        <v>2152.7849999999999</v>
      </c>
      <c r="H26" s="10">
        <f t="shared" si="9"/>
        <v>9563.9249999999993</v>
      </c>
      <c r="I26" s="13"/>
    </row>
    <row r="27" spans="1:9" s="3" customFormat="1" ht="12" x14ac:dyDescent="0.3">
      <c r="A27" s="13" t="s">
        <v>51</v>
      </c>
      <c r="B27" s="13"/>
      <c r="C27" s="13"/>
      <c r="D27" s="13"/>
      <c r="E27" s="13"/>
      <c r="F27" s="13"/>
      <c r="G27" s="13"/>
      <c r="H27" s="13"/>
      <c r="I27" s="11" t="str">
        <f>COUNTIF(B3:B22,"&gt;=핸드폰") &amp; "개"</f>
        <v>1개</v>
      </c>
    </row>
    <row r="28" spans="1:9" s="3" customFormat="1" ht="12" x14ac:dyDescent="0.3">
      <c r="A28" s="12" t="s">
        <v>55</v>
      </c>
      <c r="B28" s="13"/>
      <c r="C28" s="13"/>
      <c r="D28" s="13"/>
      <c r="E28" s="13"/>
      <c r="F28" s="13"/>
      <c r="G28" s="13"/>
      <c r="H28" s="13"/>
      <c r="I28" s="13"/>
    </row>
  </sheetData>
  <sortState ref="A3:I22">
    <sortCondition descending="1" ref="H3:H22"/>
    <sortCondition ref="B3:B22"/>
  </sortState>
  <mergeCells count="8">
    <mergeCell ref="A28:I28"/>
    <mergeCell ref="A1:I1"/>
    <mergeCell ref="I23:I26"/>
    <mergeCell ref="A27:H27"/>
    <mergeCell ref="A26:C26"/>
    <mergeCell ref="A25:B25"/>
    <mergeCell ref="A24:B24"/>
    <mergeCell ref="A23:B23"/>
  </mergeCells>
  <phoneticPr fontId="1" type="noConversion"/>
  <printOptions horizontalCentered="1"/>
  <pageMargins left="0.39370078740157483" right="0.39370078740157483" top="2.3622047244094491" bottom="0.3937007874015748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yungjin</dc:creator>
  <cp:lastModifiedBy>Windows 사용자</cp:lastModifiedBy>
  <cp:lastPrinted>2020-08-16T07:27:03Z</cp:lastPrinted>
  <dcterms:created xsi:type="dcterms:W3CDTF">2012-10-15T09:21:32Z</dcterms:created>
  <dcterms:modified xsi:type="dcterms:W3CDTF">2017-08-17T08:06:35Z</dcterms:modified>
</cp:coreProperties>
</file>