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jects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N7" i="1" l="1"/>
  <c r="T7" i="1"/>
  <c r="U7" i="1"/>
  <c r="W7" i="1"/>
  <c r="X7" i="1"/>
  <c r="Z7" i="1"/>
  <c r="AA7" i="1"/>
  <c r="AB7" i="1"/>
  <c r="AC7" i="1"/>
  <c r="N6" i="1"/>
  <c r="T6" i="1"/>
  <c r="U6" i="1"/>
  <c r="W6" i="1"/>
  <c r="X6" i="1"/>
  <c r="Z6" i="1"/>
  <c r="AA6" i="1"/>
  <c r="AB6" i="1"/>
  <c r="AC6" i="1"/>
  <c r="N20" i="1" l="1"/>
  <c r="T20" i="1"/>
  <c r="U20" i="1"/>
  <c r="W20" i="1"/>
  <c r="Z20" i="1" s="1"/>
  <c r="AA20" i="1" s="1"/>
  <c r="X20" i="1"/>
  <c r="AB20" i="1" l="1"/>
  <c r="AC20" i="1"/>
  <c r="V81" i="1" l="1"/>
  <c r="S81" i="1"/>
  <c r="R81" i="1"/>
  <c r="Q81" i="1"/>
  <c r="N51" i="1" l="1"/>
  <c r="T51" i="1"/>
  <c r="U51" i="1"/>
  <c r="W51" i="1"/>
  <c r="Z51" i="1" s="1"/>
  <c r="AA51" i="1" s="1"/>
  <c r="N50" i="1"/>
  <c r="T50" i="1"/>
  <c r="U50" i="1"/>
  <c r="W50" i="1"/>
  <c r="X50" i="1" s="1"/>
  <c r="Z50" i="1" l="1"/>
  <c r="AA50" i="1" s="1"/>
  <c r="AB50" i="1" s="1"/>
  <c r="X51" i="1"/>
  <c r="AB51" i="1" s="1"/>
  <c r="AC51" i="1"/>
  <c r="AC50" i="1"/>
  <c r="U55" i="1"/>
  <c r="N49" i="1" l="1"/>
  <c r="T49" i="1"/>
  <c r="U49" i="1"/>
  <c r="W49" i="1"/>
  <c r="Z49" i="1" s="1"/>
  <c r="AA49" i="1" s="1"/>
  <c r="N24" i="1"/>
  <c r="T24" i="1"/>
  <c r="U24" i="1"/>
  <c r="W24" i="1"/>
  <c r="X24" i="1" s="1"/>
  <c r="W56" i="1"/>
  <c r="Z56" i="1" s="1"/>
  <c r="AA56" i="1" s="1"/>
  <c r="W37" i="1"/>
  <c r="Z37" i="1" s="1"/>
  <c r="AA37" i="1" s="1"/>
  <c r="W13" i="1"/>
  <c r="Z13" i="1" s="1"/>
  <c r="AA13" i="1" s="1"/>
  <c r="W14" i="1"/>
  <c r="Z14" i="1" s="1"/>
  <c r="AA14" i="1" s="1"/>
  <c r="W15" i="1"/>
  <c r="X15" i="1" s="1"/>
  <c r="W17" i="1"/>
  <c r="Z17" i="1" s="1"/>
  <c r="AA17" i="1" s="1"/>
  <c r="W57" i="1"/>
  <c r="Z57" i="1" s="1"/>
  <c r="AA57" i="1" s="1"/>
  <c r="W18" i="1"/>
  <c r="Z18" i="1" s="1"/>
  <c r="AA18" i="1" s="1"/>
  <c r="W19" i="1"/>
  <c r="X19" i="1" s="1"/>
  <c r="W38" i="1"/>
  <c r="X38" i="1" s="1"/>
  <c r="W39" i="1"/>
  <c r="Z39" i="1" s="1"/>
  <c r="AA39" i="1" s="1"/>
  <c r="W40" i="1"/>
  <c r="X40" i="1" s="1"/>
  <c r="W4" i="1"/>
  <c r="Z4" i="1" s="1"/>
  <c r="W8" i="1"/>
  <c r="Z8" i="1" s="1"/>
  <c r="AA8" i="1" s="1"/>
  <c r="W9" i="1"/>
  <c r="Z9" i="1" s="1"/>
  <c r="AA9" i="1" s="1"/>
  <c r="W10" i="1"/>
  <c r="X10" i="1" s="1"/>
  <c r="W58" i="1"/>
  <c r="Z58" i="1" s="1"/>
  <c r="AA58" i="1" s="1"/>
  <c r="W21" i="1"/>
  <c r="X21" i="1" s="1"/>
  <c r="W59" i="1"/>
  <c r="Z59" i="1" s="1"/>
  <c r="AA59" i="1" s="1"/>
  <c r="W65" i="1"/>
  <c r="Z65" i="1" s="1"/>
  <c r="AA65" i="1" s="1"/>
  <c r="W22" i="1"/>
  <c r="Z22" i="1" s="1"/>
  <c r="AA22" i="1" s="1"/>
  <c r="W23" i="1"/>
  <c r="Z23" i="1" s="1"/>
  <c r="AA23" i="1" s="1"/>
  <c r="W11" i="1"/>
  <c r="X11" i="1" s="1"/>
  <c r="W25" i="1"/>
  <c r="Z25" i="1" s="1"/>
  <c r="AA25" i="1" s="1"/>
  <c r="W63" i="1"/>
  <c r="Z63" i="1" s="1"/>
  <c r="AA63" i="1" s="1"/>
  <c r="W60" i="1"/>
  <c r="Z60" i="1" s="1"/>
  <c r="AA60" i="1" s="1"/>
  <c r="W41" i="1"/>
  <c r="X41" i="1" s="1"/>
  <c r="W42" i="1"/>
  <c r="Z42" i="1" s="1"/>
  <c r="AA42" i="1" s="1"/>
  <c r="W43" i="1"/>
  <c r="Z43" i="1" s="1"/>
  <c r="AA43" i="1" s="1"/>
  <c r="W5" i="1"/>
  <c r="Z5" i="1" s="1"/>
  <c r="AA5" i="1" s="1"/>
  <c r="W44" i="1"/>
  <c r="X44" i="1" s="1"/>
  <c r="W66" i="1"/>
  <c r="Z66" i="1" s="1"/>
  <c r="AA66" i="1" s="1"/>
  <c r="W67" i="1"/>
  <c r="Z67" i="1" s="1"/>
  <c r="AA67" i="1" s="1"/>
  <c r="W12" i="1"/>
  <c r="Z12" i="1" s="1"/>
  <c r="AA12" i="1" s="1"/>
  <c r="W68" i="1"/>
  <c r="X68" i="1" s="1"/>
  <c r="W69" i="1"/>
  <c r="Z69" i="1" s="1"/>
  <c r="AA69" i="1" s="1"/>
  <c r="W70" i="1"/>
  <c r="Z70" i="1" s="1"/>
  <c r="AA70" i="1" s="1"/>
  <c r="W27" i="1"/>
  <c r="Z27" i="1" s="1"/>
  <c r="AA27" i="1" s="1"/>
  <c r="W28" i="1"/>
  <c r="X28" i="1" s="1"/>
  <c r="W52" i="1"/>
  <c r="Z52" i="1" s="1"/>
  <c r="AA52" i="1" s="1"/>
  <c r="W45" i="1"/>
  <c r="Z45" i="1" s="1"/>
  <c r="AA45" i="1" s="1"/>
  <c r="W29" i="1"/>
  <c r="Z29" i="1" s="1"/>
  <c r="AA29" i="1" s="1"/>
  <c r="W30" i="1"/>
  <c r="X30" i="1" s="1"/>
  <c r="W31" i="1"/>
  <c r="Z31" i="1" s="1"/>
  <c r="AA31" i="1" s="1"/>
  <c r="W64" i="1"/>
  <c r="Z64" i="1" s="1"/>
  <c r="AA64" i="1" s="1"/>
  <c r="W32" i="1"/>
  <c r="Z32" i="1" s="1"/>
  <c r="AA32" i="1" s="1"/>
  <c r="W61" i="1"/>
  <c r="X61" i="1" s="1"/>
  <c r="W33" i="1"/>
  <c r="Z33" i="1" s="1"/>
  <c r="AA33" i="1" s="1"/>
  <c r="W34" i="1"/>
  <c r="Z34" i="1" s="1"/>
  <c r="AA34" i="1" s="1"/>
  <c r="W26" i="1"/>
  <c r="Z26" i="1" s="1"/>
  <c r="AA26" i="1" s="1"/>
  <c r="W71" i="1"/>
  <c r="X71" i="1" s="1"/>
  <c r="W72" i="1"/>
  <c r="Z72" i="1" s="1"/>
  <c r="AA72" i="1" s="1"/>
  <c r="W73" i="1"/>
  <c r="Z73" i="1" s="1"/>
  <c r="AA73" i="1" s="1"/>
  <c r="W74" i="1"/>
  <c r="Z74" i="1" s="1"/>
  <c r="AA74" i="1" s="1"/>
  <c r="W75" i="1"/>
  <c r="X75" i="1" s="1"/>
  <c r="W76" i="1"/>
  <c r="Z76" i="1" s="1"/>
  <c r="AA76" i="1" s="1"/>
  <c r="W77" i="1"/>
  <c r="Z77" i="1" s="1"/>
  <c r="AA77" i="1" s="1"/>
  <c r="W78" i="1"/>
  <c r="Z78" i="1" s="1"/>
  <c r="AA78" i="1" s="1"/>
  <c r="W79" i="1"/>
  <c r="X79" i="1" s="1"/>
  <c r="W80" i="1"/>
  <c r="Z80" i="1" s="1"/>
  <c r="AA80" i="1" s="1"/>
  <c r="W46" i="1"/>
  <c r="Z46" i="1" s="1"/>
  <c r="AA46" i="1" s="1"/>
  <c r="W47" i="1"/>
  <c r="Z47" i="1" s="1"/>
  <c r="AA47" i="1" s="1"/>
  <c r="W54" i="1"/>
  <c r="X54" i="1" s="1"/>
  <c r="W62" i="1"/>
  <c r="Z62" i="1" s="1"/>
  <c r="AA62" i="1" s="1"/>
  <c r="W16" i="1"/>
  <c r="Z16" i="1" s="1"/>
  <c r="AA16" i="1" s="1"/>
  <c r="W35" i="1"/>
  <c r="Z35" i="1" s="1"/>
  <c r="AA35" i="1" s="1"/>
  <c r="W53" i="1"/>
  <c r="X53" i="1" s="1"/>
  <c r="W48" i="1"/>
  <c r="AA48" i="1" s="1"/>
  <c r="W36" i="1"/>
  <c r="Z36" i="1" s="1"/>
  <c r="AA36" i="1" s="1"/>
  <c r="U56" i="1"/>
  <c r="U81" i="1" s="1"/>
  <c r="U37" i="1"/>
  <c r="U13" i="1"/>
  <c r="U14" i="1"/>
  <c r="U15" i="1"/>
  <c r="U17" i="1"/>
  <c r="U57" i="1"/>
  <c r="U18" i="1"/>
  <c r="U19" i="1"/>
  <c r="U38" i="1"/>
  <c r="U39" i="1"/>
  <c r="U40" i="1"/>
  <c r="U4" i="1"/>
  <c r="U8" i="1"/>
  <c r="U9" i="1"/>
  <c r="U10" i="1"/>
  <c r="U58" i="1"/>
  <c r="U21" i="1"/>
  <c r="U59" i="1"/>
  <c r="U65" i="1"/>
  <c r="U22" i="1"/>
  <c r="U23" i="1"/>
  <c r="U11" i="1"/>
  <c r="U25" i="1"/>
  <c r="U63" i="1"/>
  <c r="U60" i="1"/>
  <c r="U41" i="1"/>
  <c r="U42" i="1"/>
  <c r="U43" i="1"/>
  <c r="U5" i="1"/>
  <c r="U44" i="1"/>
  <c r="U66" i="1"/>
  <c r="U67" i="1"/>
  <c r="U12" i="1"/>
  <c r="U68" i="1"/>
  <c r="U69" i="1"/>
  <c r="U70" i="1"/>
  <c r="U27" i="1"/>
  <c r="U28" i="1"/>
  <c r="U52" i="1"/>
  <c r="U45" i="1"/>
  <c r="U29" i="1"/>
  <c r="U30" i="1"/>
  <c r="U31" i="1"/>
  <c r="U64" i="1"/>
  <c r="U32" i="1"/>
  <c r="U61" i="1"/>
  <c r="U33" i="1"/>
  <c r="U34" i="1"/>
  <c r="U26" i="1"/>
  <c r="U71" i="1"/>
  <c r="U72" i="1"/>
  <c r="U73" i="1"/>
  <c r="U74" i="1"/>
  <c r="U75" i="1"/>
  <c r="U76" i="1"/>
  <c r="U77" i="1"/>
  <c r="U78" i="1"/>
  <c r="U79" i="1"/>
  <c r="U80" i="1"/>
  <c r="U46" i="1"/>
  <c r="U47" i="1"/>
  <c r="U54" i="1"/>
  <c r="U62" i="1"/>
  <c r="U16" i="1"/>
  <c r="U35" i="1"/>
  <c r="U53" i="1"/>
  <c r="U48" i="1"/>
  <c r="U36" i="1"/>
  <c r="W55" i="1"/>
  <c r="T55" i="1"/>
  <c r="T56" i="1"/>
  <c r="T37" i="1"/>
  <c r="T13" i="1"/>
  <c r="T14" i="1"/>
  <c r="T15" i="1"/>
  <c r="T17" i="1"/>
  <c r="T57" i="1"/>
  <c r="T18" i="1"/>
  <c r="T19" i="1"/>
  <c r="T38" i="1"/>
  <c r="T39" i="1"/>
  <c r="T40" i="1"/>
  <c r="T4" i="1"/>
  <c r="T8" i="1"/>
  <c r="T9" i="1"/>
  <c r="T10" i="1"/>
  <c r="T58" i="1"/>
  <c r="T21" i="1"/>
  <c r="T59" i="1"/>
  <c r="T65" i="1"/>
  <c r="T22" i="1"/>
  <c r="T23" i="1"/>
  <c r="T11" i="1"/>
  <c r="T25" i="1"/>
  <c r="T63" i="1"/>
  <c r="T60" i="1"/>
  <c r="T41" i="1"/>
  <c r="T42" i="1"/>
  <c r="T43" i="1"/>
  <c r="T5" i="1"/>
  <c r="T44" i="1"/>
  <c r="T66" i="1"/>
  <c r="T67" i="1"/>
  <c r="T12" i="1"/>
  <c r="T68" i="1"/>
  <c r="T69" i="1"/>
  <c r="T70" i="1"/>
  <c r="T27" i="1"/>
  <c r="T28" i="1"/>
  <c r="T52" i="1"/>
  <c r="T45" i="1"/>
  <c r="T29" i="1"/>
  <c r="T30" i="1"/>
  <c r="T31" i="1"/>
  <c r="T64" i="1"/>
  <c r="T32" i="1"/>
  <c r="T61" i="1"/>
  <c r="T33" i="1"/>
  <c r="T34" i="1"/>
  <c r="T26" i="1"/>
  <c r="T71" i="1"/>
  <c r="T72" i="1"/>
  <c r="T73" i="1"/>
  <c r="T74" i="1"/>
  <c r="T75" i="1"/>
  <c r="T76" i="1"/>
  <c r="T77" i="1"/>
  <c r="T78" i="1"/>
  <c r="T79" i="1"/>
  <c r="T80" i="1"/>
  <c r="T46" i="1"/>
  <c r="T47" i="1"/>
  <c r="T54" i="1"/>
  <c r="T62" i="1"/>
  <c r="T16" i="1"/>
  <c r="T35" i="1"/>
  <c r="T53" i="1"/>
  <c r="T48" i="1"/>
  <c r="T36" i="1"/>
  <c r="N36" i="1"/>
  <c r="N48" i="1"/>
  <c r="N53" i="1"/>
  <c r="N35" i="1"/>
  <c r="N16" i="1"/>
  <c r="N62" i="1"/>
  <c r="X55" i="1" l="1"/>
  <c r="W81" i="1"/>
  <c r="T81" i="1"/>
  <c r="AA4" i="1"/>
  <c r="X49" i="1"/>
  <c r="AC49" i="1"/>
  <c r="AB49" i="1"/>
  <c r="AC58" i="1"/>
  <c r="Z24" i="1"/>
  <c r="AA24" i="1" s="1"/>
  <c r="AB24" i="1" s="1"/>
  <c r="AC8" i="1"/>
  <c r="AC23" i="1"/>
  <c r="AC35" i="1"/>
  <c r="AC26" i="1"/>
  <c r="AC32" i="1"/>
  <c r="AC29" i="1"/>
  <c r="AC27" i="1"/>
  <c r="AC12" i="1"/>
  <c r="AC5" i="1"/>
  <c r="AC60" i="1"/>
  <c r="AC78" i="1"/>
  <c r="AC16" i="1"/>
  <c r="AC73" i="1"/>
  <c r="AC45" i="1"/>
  <c r="AC70" i="1"/>
  <c r="AC67" i="1"/>
  <c r="AC43" i="1"/>
  <c r="AC63" i="1"/>
  <c r="AC47" i="1"/>
  <c r="AC36" i="1"/>
  <c r="AC77" i="1"/>
  <c r="AC64" i="1"/>
  <c r="AC62" i="1"/>
  <c r="AC76" i="1"/>
  <c r="AC33" i="1"/>
  <c r="AC52" i="1"/>
  <c r="AC69" i="1"/>
  <c r="AC66" i="1"/>
  <c r="AC42" i="1"/>
  <c r="AC25" i="1"/>
  <c r="AC65" i="1"/>
  <c r="AC24" i="1"/>
  <c r="AC74" i="1"/>
  <c r="AC46" i="1"/>
  <c r="AC34" i="1"/>
  <c r="AC48" i="1"/>
  <c r="AC80" i="1"/>
  <c r="AC72" i="1"/>
  <c r="AC31" i="1"/>
  <c r="X35" i="1"/>
  <c r="AB35" i="1" s="1"/>
  <c r="X47" i="1"/>
  <c r="AB47" i="1" s="1"/>
  <c r="X78" i="1"/>
  <c r="AB78" i="1" s="1"/>
  <c r="X74" i="1"/>
  <c r="AB74" i="1" s="1"/>
  <c r="X26" i="1"/>
  <c r="AB26" i="1" s="1"/>
  <c r="X32" i="1"/>
  <c r="AB32" i="1" s="1"/>
  <c r="X29" i="1"/>
  <c r="AB29" i="1" s="1"/>
  <c r="X27" i="1"/>
  <c r="AB27" i="1" s="1"/>
  <c r="X12" i="1"/>
  <c r="AB12" i="1" s="1"/>
  <c r="X5" i="1"/>
  <c r="AB5" i="1" s="1"/>
  <c r="X60" i="1"/>
  <c r="AB60" i="1" s="1"/>
  <c r="X23" i="1"/>
  <c r="AB23" i="1" s="1"/>
  <c r="X58" i="1"/>
  <c r="X14" i="1"/>
  <c r="Z53" i="1"/>
  <c r="AA53" i="1" s="1"/>
  <c r="Z54" i="1"/>
  <c r="AA54" i="1" s="1"/>
  <c r="Z79" i="1"/>
  <c r="AA79" i="1" s="1"/>
  <c r="Z75" i="1"/>
  <c r="AA75" i="1" s="1"/>
  <c r="Z71" i="1"/>
  <c r="AA71" i="1" s="1"/>
  <c r="Z61" i="1"/>
  <c r="AA61" i="1" s="1"/>
  <c r="Z30" i="1"/>
  <c r="AA30" i="1" s="1"/>
  <c r="Z28" i="1"/>
  <c r="AA28" i="1" s="1"/>
  <c r="Z68" i="1"/>
  <c r="AA68" i="1" s="1"/>
  <c r="Z44" i="1"/>
  <c r="AA44" i="1" s="1"/>
  <c r="Z41" i="1"/>
  <c r="AA41" i="1" s="1"/>
  <c r="Z11" i="1"/>
  <c r="AA11" i="1" s="1"/>
  <c r="Z21" i="1"/>
  <c r="AA21" i="1" s="1"/>
  <c r="AC21" i="1" s="1"/>
  <c r="Z40" i="1"/>
  <c r="AA40" i="1" s="1"/>
  <c r="AB40" i="1" s="1"/>
  <c r="X36" i="1"/>
  <c r="AB36" i="1" s="1"/>
  <c r="X16" i="1"/>
  <c r="AB16" i="1" s="1"/>
  <c r="X46" i="1"/>
  <c r="AB46" i="1" s="1"/>
  <c r="X77" i="1"/>
  <c r="AB77" i="1" s="1"/>
  <c r="X73" i="1"/>
  <c r="AB73" i="1" s="1"/>
  <c r="X34" i="1"/>
  <c r="AB34" i="1" s="1"/>
  <c r="X64" i="1"/>
  <c r="AB64" i="1" s="1"/>
  <c r="X45" i="1"/>
  <c r="AB45" i="1" s="1"/>
  <c r="X70" i="1"/>
  <c r="AB70" i="1" s="1"/>
  <c r="X67" i="1"/>
  <c r="AB67" i="1" s="1"/>
  <c r="X43" i="1"/>
  <c r="AB43" i="1" s="1"/>
  <c r="X63" i="1"/>
  <c r="AB63" i="1" s="1"/>
  <c r="X22" i="1"/>
  <c r="AB22" i="1" s="1"/>
  <c r="X8" i="1"/>
  <c r="AB8" i="1" s="1"/>
  <c r="X37" i="1"/>
  <c r="Z38" i="1"/>
  <c r="AA38" i="1" s="1"/>
  <c r="AC38" i="1" s="1"/>
  <c r="AC59" i="1"/>
  <c r="AC9" i="1"/>
  <c r="X48" i="1"/>
  <c r="AB48" i="1" s="1"/>
  <c r="X62" i="1"/>
  <c r="AB62" i="1" s="1"/>
  <c r="X80" i="1"/>
  <c r="AB80" i="1" s="1"/>
  <c r="X76" i="1"/>
  <c r="AB76" i="1" s="1"/>
  <c r="X72" i="1"/>
  <c r="AB72" i="1" s="1"/>
  <c r="X33" i="1"/>
  <c r="AB33" i="1" s="1"/>
  <c r="X31" i="1"/>
  <c r="AB31" i="1" s="1"/>
  <c r="X52" i="1"/>
  <c r="AB52" i="1" s="1"/>
  <c r="X69" i="1"/>
  <c r="AB69" i="1" s="1"/>
  <c r="X66" i="1"/>
  <c r="AB66" i="1" s="1"/>
  <c r="X42" i="1"/>
  <c r="AB42" i="1" s="1"/>
  <c r="X25" i="1"/>
  <c r="AB25" i="1" s="1"/>
  <c r="X65" i="1"/>
  <c r="AB65" i="1" s="1"/>
  <c r="X4" i="1"/>
  <c r="AB4" i="1" s="1"/>
  <c r="X59" i="1"/>
  <c r="AB59" i="1" s="1"/>
  <c r="AC22" i="1"/>
  <c r="AB58" i="1"/>
  <c r="Z10" i="1"/>
  <c r="AA10" i="1" s="1"/>
  <c r="AC10" i="1" s="1"/>
  <c r="X9" i="1"/>
  <c r="AB9" i="1" s="1"/>
  <c r="AC39" i="1"/>
  <c r="X39" i="1"/>
  <c r="AB39" i="1" s="1"/>
  <c r="Z19" i="1"/>
  <c r="AA19" i="1" s="1"/>
  <c r="AC18" i="1"/>
  <c r="X18" i="1"/>
  <c r="AB18" i="1" s="1"/>
  <c r="AC57" i="1"/>
  <c r="X57" i="1"/>
  <c r="AB57" i="1" s="1"/>
  <c r="AC17" i="1"/>
  <c r="X17" i="1"/>
  <c r="AB17" i="1" s="1"/>
  <c r="Z15" i="1"/>
  <c r="AA15" i="1" s="1"/>
  <c r="AB14" i="1"/>
  <c r="AC14" i="1"/>
  <c r="X13" i="1"/>
  <c r="AB13" i="1" s="1"/>
  <c r="AC13" i="1"/>
  <c r="AC37" i="1"/>
  <c r="AB37" i="1"/>
  <c r="AC56" i="1"/>
  <c r="X56" i="1"/>
  <c r="AB56" i="1" s="1"/>
  <c r="Z55" i="1"/>
  <c r="AA55" i="1" s="1"/>
  <c r="AB55" i="1" s="1"/>
  <c r="N54" i="1"/>
  <c r="N47" i="1"/>
  <c r="N46" i="1"/>
  <c r="N80" i="1"/>
  <c r="N79" i="1"/>
  <c r="N78" i="1"/>
  <c r="N77" i="1"/>
  <c r="N76" i="1"/>
  <c r="N75" i="1"/>
  <c r="N74" i="1"/>
  <c r="N73" i="1"/>
  <c r="N72" i="1"/>
  <c r="N71" i="1"/>
  <c r="N26" i="1"/>
  <c r="N34" i="1"/>
  <c r="N33" i="1"/>
  <c r="N61" i="1"/>
  <c r="N32" i="1"/>
  <c r="N64" i="1"/>
  <c r="N31" i="1"/>
  <c r="N30" i="1"/>
  <c r="N29" i="1"/>
  <c r="N45" i="1"/>
  <c r="N52" i="1"/>
  <c r="N28" i="1"/>
  <c r="N27" i="1"/>
  <c r="N70" i="1"/>
  <c r="N69" i="1"/>
  <c r="N68" i="1"/>
  <c r="N12" i="1"/>
  <c r="N67" i="1"/>
  <c r="N66" i="1"/>
  <c r="N44" i="1"/>
  <c r="N5" i="1"/>
  <c r="N43" i="1"/>
  <c r="N42" i="1"/>
  <c r="N41" i="1"/>
  <c r="N60" i="1"/>
  <c r="N63" i="1"/>
  <c r="N25" i="1"/>
  <c r="N11" i="1"/>
  <c r="N23" i="1"/>
  <c r="N22" i="1"/>
  <c r="N65" i="1"/>
  <c r="N59" i="1"/>
  <c r="N21" i="1"/>
  <c r="N58" i="1"/>
  <c r="N10" i="1"/>
  <c r="N9" i="1"/>
  <c r="N8" i="1"/>
  <c r="N4" i="1"/>
  <c r="N40" i="1"/>
  <c r="N39" i="1"/>
  <c r="N38" i="1"/>
  <c r="N19" i="1"/>
  <c r="N18" i="1"/>
  <c r="N57" i="1"/>
  <c r="N55" i="1"/>
  <c r="N56" i="1"/>
  <c r="N37" i="1"/>
  <c r="N13" i="1"/>
  <c r="N14" i="1"/>
  <c r="N15" i="1"/>
  <c r="N17" i="1"/>
  <c r="X81" i="1" l="1"/>
  <c r="Z81" i="1"/>
  <c r="AA81" i="1"/>
  <c r="AC4" i="1"/>
  <c r="AB38" i="1"/>
  <c r="AC40" i="1"/>
  <c r="AB21" i="1"/>
  <c r="AC11" i="1"/>
  <c r="AB11" i="1"/>
  <c r="AC28" i="1"/>
  <c r="AB28" i="1"/>
  <c r="AC75" i="1"/>
  <c r="AB75" i="1"/>
  <c r="AC41" i="1"/>
  <c r="AB41" i="1"/>
  <c r="AC30" i="1"/>
  <c r="AB30" i="1"/>
  <c r="AC79" i="1"/>
  <c r="AB79" i="1"/>
  <c r="AC44" i="1"/>
  <c r="AB44" i="1"/>
  <c r="AC61" i="1"/>
  <c r="AB61" i="1"/>
  <c r="AC54" i="1"/>
  <c r="AB54" i="1"/>
  <c r="AC68" i="1"/>
  <c r="AB68" i="1"/>
  <c r="AC71" i="1"/>
  <c r="AB71" i="1"/>
  <c r="AC53" i="1"/>
  <c r="AB53" i="1"/>
  <c r="AB10" i="1"/>
  <c r="AC19" i="1"/>
  <c r="AB19" i="1"/>
  <c r="AC15" i="1"/>
  <c r="AB15" i="1"/>
  <c r="AB81" i="1" s="1"/>
  <c r="AC55" i="1"/>
  <c r="AC81" i="1" l="1"/>
</calcChain>
</file>

<file path=xl/sharedStrings.xml><?xml version="1.0" encoding="utf-8"?>
<sst xmlns="http://schemas.openxmlformats.org/spreadsheetml/2006/main" count="325" uniqueCount="194">
  <si>
    <t>Project Name</t>
  </si>
  <si>
    <t>Beer pong</t>
  </si>
  <si>
    <t>Technology</t>
  </si>
  <si>
    <t xml:space="preserve">IR sensor system, Server system, LEDs, LED controller, Amplifier system, Pump system, Cooling system, Computer (Raspberry pi), Wireless communication, internet access, </t>
  </si>
  <si>
    <t>Concept</t>
  </si>
  <si>
    <t>Feasibility</t>
  </si>
  <si>
    <t>BOM</t>
  </si>
  <si>
    <t>Prototype</t>
  </si>
  <si>
    <t>Software</t>
  </si>
  <si>
    <t>Optimization</t>
  </si>
  <si>
    <t>Production ready</t>
  </si>
  <si>
    <t>Complete?</t>
  </si>
  <si>
    <t>Notes/Status</t>
  </si>
  <si>
    <t>Have an idea of what I want but not all the parts and how they work together</t>
  </si>
  <si>
    <t>CNC Machine</t>
  </si>
  <si>
    <t>Motor control, modeling software, Gcode converter, cutting tool, communication interface</t>
  </si>
  <si>
    <t>Small</t>
  </si>
  <si>
    <t>Annual Prediction</t>
  </si>
  <si>
    <t>Waterfall</t>
  </si>
  <si>
    <t>Make an electronic customizable version of waterfall.</t>
  </si>
  <si>
    <t>Simple Description</t>
  </si>
  <si>
    <t>Features</t>
  </si>
  <si>
    <t>Cup detection, stat tracker, light customizer, music, beer dispenser, beer cooler, next up que, real time tracking, ball washer</t>
  </si>
  <si>
    <t xml:space="preserve">Make an amazingly intelligent beer pong table. </t>
  </si>
  <si>
    <t>I want to make a simple 3 axis CNC machine.</t>
  </si>
  <si>
    <t>LED controller, Memory, Interface</t>
  </si>
  <si>
    <t>Design</t>
  </si>
  <si>
    <t>Home Automation Hub</t>
  </si>
  <si>
    <t>Thermostat module</t>
  </si>
  <si>
    <t>Door Module</t>
  </si>
  <si>
    <t>A system that allows for a user to control home items from the internet</t>
  </si>
  <si>
    <t>Motors, Platform, cutting tools</t>
  </si>
  <si>
    <t>Plexiglass, lights, Interface</t>
  </si>
  <si>
    <t>Internet connectivity, addressing mode</t>
  </si>
  <si>
    <t>Ethernet/wifi module, Wireless module</t>
  </si>
  <si>
    <t>Medium</t>
  </si>
  <si>
    <t>Power Module</t>
  </si>
  <si>
    <t>An extenion of the home automation.  This is a surge bar that plugs in and you can control each socket independently.</t>
  </si>
  <si>
    <t>Wireless communication, AC switching devices, safety measures</t>
  </si>
  <si>
    <t>Wireless module, Triac, Fuses, Protection features, Interface</t>
  </si>
  <si>
    <t>A intelligent thermostat, similar to what is already available on the market</t>
  </si>
  <si>
    <t>Wireless communication, Temperature sensor, interface</t>
  </si>
  <si>
    <t>Wireless module, ADC, I/O</t>
  </si>
  <si>
    <t>A intelligent door locking system, similar to what is already available on the market</t>
  </si>
  <si>
    <t>Wireless communication, motor, interface</t>
  </si>
  <si>
    <t>Wireless module, motor driver, encoder</t>
  </si>
  <si>
    <t>Scooter</t>
  </si>
  <si>
    <t>Make a driveable cooler</t>
  </si>
  <si>
    <t>Motor driver, battery detection, battery charger, Aux power</t>
  </si>
  <si>
    <t>Motor controller, battery monitor, battery charging, Current sensing, reverse polarity, safety features</t>
  </si>
  <si>
    <t>I have tried to build this a few times.  I am adding more features to try to get it to work more consistantly</t>
  </si>
  <si>
    <t>Manual LED controller</t>
  </si>
  <si>
    <t>make a simple controller to control a RGB LED strip</t>
  </si>
  <si>
    <t xml:space="preserve">This is pretty much what I designed for Zakk.  This works and is almost ready to go.  </t>
  </si>
  <si>
    <t>Addressable LED controller</t>
  </si>
  <si>
    <t>Be able to control an LED strip with every LED</t>
  </si>
  <si>
    <t>Shift register, MOSFET</t>
  </si>
  <si>
    <t>I have made something similar before.  Just need a good interface and price</t>
  </si>
  <si>
    <t>Power Supply</t>
  </si>
  <si>
    <t>Function Generator</t>
  </si>
  <si>
    <t>Peltier Cooler</t>
  </si>
  <si>
    <t>Stair Lights</t>
  </si>
  <si>
    <t>Door locking security</t>
  </si>
  <si>
    <t>Window security sensor</t>
  </si>
  <si>
    <t>Door security sensor</t>
  </si>
  <si>
    <t>Tubing cooler</t>
  </si>
  <si>
    <t>Universal scoreboard</t>
  </si>
  <si>
    <t>Beer brewing</t>
  </si>
  <si>
    <t>DJ Control board</t>
  </si>
  <si>
    <t>Car back up assist</t>
  </si>
  <si>
    <t>RFID Door locks</t>
  </si>
  <si>
    <t>VUE meter</t>
  </si>
  <si>
    <t>Vacuum former</t>
  </si>
  <si>
    <t>PCB Etcher</t>
  </si>
  <si>
    <t>Resistor meter</t>
  </si>
  <si>
    <t>Cap meter</t>
  </si>
  <si>
    <t>FET meter</t>
  </si>
  <si>
    <t>Automated burner</t>
  </si>
  <si>
    <t>Automated Bar</t>
  </si>
  <si>
    <t>Halloween</t>
  </si>
  <si>
    <t>Christmas</t>
  </si>
  <si>
    <t>Wedding wireless lighting</t>
  </si>
  <si>
    <t>Wedding decorations</t>
  </si>
  <si>
    <t>Tailgate gear</t>
  </si>
  <si>
    <t>POV projects</t>
  </si>
  <si>
    <t>Jukebox</t>
  </si>
  <si>
    <t>Movie carousel</t>
  </si>
  <si>
    <t>Claw machine</t>
  </si>
  <si>
    <t>Camera resistor ID</t>
  </si>
  <si>
    <t>Electronic storage inventory</t>
  </si>
  <si>
    <t>Release management software</t>
  </si>
  <si>
    <t>DFMEA software</t>
  </si>
  <si>
    <t>Volleyball tracker</t>
  </si>
  <si>
    <t>Advanced supplement mixer</t>
  </si>
  <si>
    <t>Ride the Bus</t>
  </si>
  <si>
    <t>Card dealer</t>
  </si>
  <si>
    <t>2way remote start</t>
  </si>
  <si>
    <t>Solar panel headstone</t>
  </si>
  <si>
    <t>Radar</t>
  </si>
  <si>
    <t>Night vision</t>
  </si>
  <si>
    <t>Car brake LED</t>
  </si>
  <si>
    <t xml:space="preserve">Car accelerometer </t>
  </si>
  <si>
    <t>Car RF</t>
  </si>
  <si>
    <t>RFID system</t>
  </si>
  <si>
    <t>Car defroster</t>
  </si>
  <si>
    <t>Car proximity</t>
  </si>
  <si>
    <t>Intelligent clothes</t>
  </si>
  <si>
    <t>Custom signs</t>
  </si>
  <si>
    <t>Self ordering system</t>
  </si>
  <si>
    <t>Intelligent bar seating</t>
  </si>
  <si>
    <t>Laser Cutter</t>
  </si>
  <si>
    <t>Self service bar</t>
  </si>
  <si>
    <t>Heated clothes</t>
  </si>
  <si>
    <t>Vacuum heating element</t>
  </si>
  <si>
    <t>Toaster Oven Controller</t>
  </si>
  <si>
    <t>Make a table top power supply</t>
  </si>
  <si>
    <t>Transformer, switching regulator, Rectifiers</t>
  </si>
  <si>
    <t>Make a function generator</t>
  </si>
  <si>
    <t>Make a cooler using the peliter technology</t>
  </si>
  <si>
    <t>Temperature gauge, Temperature setting, Time</t>
  </si>
  <si>
    <t>Make a light system that automatically turns on the stairs</t>
  </si>
  <si>
    <t>Infrared light, timer, led driver</t>
  </si>
  <si>
    <t>High</t>
  </si>
  <si>
    <t>Wireless communication, motor control, manual interface, timer</t>
  </si>
  <si>
    <t>Technology to detect window compromises</t>
  </si>
  <si>
    <t>Audio sensor, motion sensor, infrared</t>
  </si>
  <si>
    <t>Technology to detect door breaches</t>
  </si>
  <si>
    <t>Cooler that has features in it for tubing</t>
  </si>
  <si>
    <t>Motor controller, Audio system, Cooling technology</t>
  </si>
  <si>
    <t>Scoreboard that can be used with any game</t>
  </si>
  <si>
    <t>Wireless communication, LED driver, Buttons</t>
  </si>
  <si>
    <t>Automated beer brewing for home brewers</t>
  </si>
  <si>
    <t>Temperature sensor, valve, motor controllers, pH measurement, Time</t>
  </si>
  <si>
    <t>Add on system for your vehicle to help back up</t>
  </si>
  <si>
    <t>Infrared sensor, display, distance algorithm</t>
  </si>
  <si>
    <t>Discalyzer</t>
  </si>
  <si>
    <t>Underbody lighting kit for vehicles</t>
  </si>
  <si>
    <t>Car Snowfighter</t>
  </si>
  <si>
    <t>LED controller, interface</t>
  </si>
  <si>
    <t>RFID system for home entry</t>
  </si>
  <si>
    <t>RFID controller, Microcontroller, motor controller</t>
  </si>
  <si>
    <t>Meter that turns noise into a visual representation</t>
  </si>
  <si>
    <t>Tool for home labs</t>
  </si>
  <si>
    <t>Tool for hom labs.  Heated etching tank that agitates</t>
  </si>
  <si>
    <t>Plug in meter to measure resistors</t>
  </si>
  <si>
    <t>Plug in meter to measure capacitance</t>
  </si>
  <si>
    <t>Plug in meter to measure FET characteristics</t>
  </si>
  <si>
    <t>A system that allows you to que up multiple things to be burned.  It adds/removes the CD/DVD and starts the burning process for you</t>
  </si>
  <si>
    <t>Bar that allows for automatic drink making.  Would allow custom reciples based on what is on the bar stock</t>
  </si>
  <si>
    <t>Development Cost</t>
  </si>
  <si>
    <t>Revenue markup</t>
  </si>
  <si>
    <t>Sell Price</t>
  </si>
  <si>
    <t>Development Time</t>
  </si>
  <si>
    <t>Annual Income</t>
  </si>
  <si>
    <t>How many could sell per year</t>
  </si>
  <si>
    <t>Convert time to hours and an engineer rate of $40/hr</t>
  </si>
  <si>
    <t>Competition</t>
  </si>
  <si>
    <t>Market/Interest</t>
  </si>
  <si>
    <t>Low</t>
  </si>
  <si>
    <t>New</t>
  </si>
  <si>
    <t>None</t>
  </si>
  <si>
    <t>Per Part Cost</t>
  </si>
  <si>
    <t>Annual Cost</t>
  </si>
  <si>
    <t>Year 1 Revenue</t>
  </si>
  <si>
    <t>Year 2 Revenue</t>
  </si>
  <si>
    <t>Cost to make the part</t>
  </si>
  <si>
    <t>Cost for the parts for the year</t>
  </si>
  <si>
    <t>Assembly Time</t>
  </si>
  <si>
    <t>Assembly Cost</t>
  </si>
  <si>
    <t>Covert time to hours and a rate of $40/hr</t>
  </si>
  <si>
    <t>Input</t>
  </si>
  <si>
    <t>Calculated</t>
  </si>
  <si>
    <t xml:space="preserve">
Small &lt; 250
Med &lt; 750
High &gt; 750
New - Estimated</t>
  </si>
  <si>
    <t xml:space="preserve">
None - New
Low - Few online
Medium - in stores
High - advertised</t>
  </si>
  <si>
    <t>Annual Assembly Cost</t>
  </si>
  <si>
    <t>hrs per week</t>
  </si>
  <si>
    <t>Engineering rate</t>
  </si>
  <si>
    <t>Assembly Rate</t>
  </si>
  <si>
    <t>Hours</t>
  </si>
  <si>
    <t>Hours (build parts, put in fixture, test)</t>
  </si>
  <si>
    <t>This is the same as the door module with additional hardware</t>
  </si>
  <si>
    <t>Underbody Kit (Solid)</t>
  </si>
  <si>
    <t>Underbody Kit (RGB)</t>
  </si>
  <si>
    <t>Same as above with RGB and other functionality</t>
  </si>
  <si>
    <t>small</t>
  </si>
  <si>
    <t>low</t>
  </si>
  <si>
    <t>DC/AC inverter</t>
  </si>
  <si>
    <t>Battery Charger</t>
  </si>
  <si>
    <t>Solar Charger</t>
  </si>
  <si>
    <t>Total</t>
  </si>
  <si>
    <t>Automated LED controller</t>
  </si>
  <si>
    <t>LED controller with Micro</t>
  </si>
  <si>
    <t>Headstone</t>
  </si>
  <si>
    <t>Dog Vacationer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</si>
</sst>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9" fontId="0" fillId="0" borderId="0" xfId="1" applyFont="1" applyAlignment="1">
      <alignment wrapText="1"/>
    </xf>
    <xf numFmtId="9" fontId="0" fillId="0" borderId="0" xfId="1" applyNumberFormat="1" applyFont="1" applyAlignment="1">
      <alignment wrapText="1"/>
    </xf>
    <xf numFmtId="9" fontId="0" fillId="0" borderId="0" xfId="1" applyFont="1" applyAlignment="1">
      <alignment horizontal="left" wrapText="1"/>
    </xf>
    <xf numFmtId="44" fontId="0" fillId="0" borderId="0" xfId="2" applyFont="1" applyAlignment="1">
      <alignment wrapText="1"/>
    </xf>
    <xf numFmtId="44" fontId="0" fillId="0" borderId="0" xfId="2" applyNumberFormat="1" applyFont="1" applyAlignment="1">
      <alignment wrapText="1"/>
    </xf>
    <xf numFmtId="0" fontId="0" fillId="0" borderId="0" xfId="2" applyNumberFormat="1" applyFont="1" applyAlignment="1">
      <alignment wrapText="1"/>
    </xf>
    <xf numFmtId="0" fontId="2" fillId="2" borderId="1" xfId="3" applyAlignment="1">
      <alignment wrapText="1"/>
    </xf>
    <xf numFmtId="9" fontId="2" fillId="2" borderId="1" xfId="3" applyNumberFormat="1" applyAlignment="1">
      <alignment wrapText="1"/>
    </xf>
    <xf numFmtId="0" fontId="3" fillId="3" borderId="1" xfId="4" applyAlignment="1">
      <alignment wrapText="1"/>
    </xf>
    <xf numFmtId="44" fontId="2" fillId="2" borderId="1" xfId="3" applyNumberFormat="1" applyAlignment="1">
      <alignment wrapText="1"/>
    </xf>
    <xf numFmtId="44" fontId="3" fillId="3" borderId="1" xfId="4" applyNumberFormat="1" applyAlignment="1">
      <alignment wrapText="1"/>
    </xf>
    <xf numFmtId="0" fontId="2" fillId="2" borderId="1" xfId="3" applyNumberForma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0" fontId="0" fillId="0" borderId="0" xfId="0" applyNumberFormat="1" applyFont="1" applyAlignment="1">
      <alignment wrapText="1"/>
    </xf>
    <xf numFmtId="44" fontId="0" fillId="0" borderId="0" xfId="0" applyNumberFormat="1" applyFont="1" applyAlignment="1">
      <alignment wrapText="1"/>
    </xf>
  </cellXfs>
  <cellStyles count="5">
    <cellStyle name="Calculation" xfId="4" builtinId="22"/>
    <cellStyle name="Currency" xfId="2" builtinId="4"/>
    <cellStyle name="Input" xfId="3" builtinId="20"/>
    <cellStyle name="Normal" xfId="0" builtinId="0"/>
    <cellStyle name="Percent" xfId="1" builtinId="5"/>
  </cellStyles>
  <dxfs count="60"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AC81" totalsRowCount="1" headerRowDxfId="59" dataDxfId="58">
  <autoFilter ref="A3:AC80"/>
  <sortState ref="A4:AC80">
    <sortCondition descending="1" ref="Q3:Q80"/>
  </sortState>
  <tableColumns count="29">
    <tableColumn id="1" name="Project Name" totalsRowLabel="Total" dataDxfId="57" totalsRowDxfId="28"/>
    <tableColumn id="2" name="Simple Description" dataDxfId="56" totalsRowDxfId="27"/>
    <tableColumn id="16" name="Features" dataDxfId="55" totalsRowDxfId="26"/>
    <tableColumn id="3" name="Technology" dataDxfId="54" totalsRowDxfId="25"/>
    <tableColumn id="14" name="Notes/Status" dataDxfId="53" totalsRowDxfId="24"/>
    <tableColumn id="4" name="Concept" dataDxfId="52" totalsRowDxfId="23" dataCellStyle="Percent"/>
    <tableColumn id="6" name="Feasibility" dataDxfId="51" totalsRowDxfId="22" dataCellStyle="Percent"/>
    <tableColumn id="7" name="Design" dataDxfId="50" totalsRowDxfId="21" dataCellStyle="Percent"/>
    <tableColumn id="8" name="BOM" dataDxfId="49" totalsRowDxfId="20" dataCellStyle="Percent"/>
    <tableColumn id="9" name="Prototype" dataDxfId="48" totalsRowDxfId="19" dataCellStyle="Percent"/>
    <tableColumn id="10" name="Software" dataDxfId="47" totalsRowDxfId="18" dataCellStyle="Percent"/>
    <tableColumn id="11" name="Optimization" dataDxfId="46" totalsRowDxfId="17" dataCellStyle="Percent"/>
    <tableColumn id="12" name="Production ready" dataDxfId="45" totalsRowDxfId="16" dataCellStyle="Percent"/>
    <tableColumn id="13" name="Complete?" dataDxfId="44" totalsRowDxfId="15" dataCellStyle="Percent">
      <calculatedColumnFormula>SUM(Table1[[#This Row],[Concept]:[Production ready]])/COUNT(Table1[[#This Row],[Concept]:[Production ready]])</calculatedColumnFormula>
    </tableColumn>
    <tableColumn id="5" name="Market/Interest" dataDxfId="43" totalsRowDxfId="14"/>
    <tableColumn id="25" name="Competition" dataDxfId="42" totalsRowDxfId="13"/>
    <tableColumn id="15" name="Annual Prediction" totalsRowFunction="sum" dataDxfId="41" totalsRowDxfId="12"/>
    <tableColumn id="20" name="Development Time" totalsRowFunction="sum" dataDxfId="40" totalsRowDxfId="11"/>
    <tableColumn id="23" name="Per Part Cost" totalsRowFunction="sum" dataDxfId="39" totalsRowDxfId="10" dataCellStyle="Currency"/>
    <tableColumn id="27" name="Annual Cost" totalsRowFunction="sum" dataDxfId="38" totalsRowDxfId="9" dataCellStyle="Currency">
      <calculatedColumnFormula>Table1[[#This Row],[Per Part Cost]]*Table1[[#This Row],[Annual Prediction]]</calculatedColumnFormula>
    </tableColumn>
    <tableColumn id="17" name="Development Cost" totalsRowFunction="sum" dataDxfId="37" totalsRowDxfId="8" dataCellStyle="Currency">
      <calculatedColumnFormula>(Table1[[#This Row],[Development Time]]*$AE$3)*$AE$4</calculatedColumnFormula>
    </tableColumn>
    <tableColumn id="29" name="Assembly Time" totalsRowFunction="sum" dataDxfId="36" totalsRowDxfId="7" dataCellStyle="Currency"/>
    <tableColumn id="30" name="Assembly Cost" totalsRowFunction="sum" dataDxfId="35" totalsRowDxfId="6" dataCellStyle="Currency">
      <calculatedColumnFormula>Table1[[#This Row],[Assembly Time]]*$AE$3*$AE$5</calculatedColumnFormula>
    </tableColumn>
    <tableColumn id="32" name="Annual Assembly Cost" totalsRowFunction="sum" dataDxfId="34" totalsRowDxfId="5" dataCellStyle="Currency">
      <calculatedColumnFormula>Table1[[#This Row],[Assembly Cost]]*Table1[[#This Row],[Annual Prediction]]</calculatedColumnFormula>
    </tableColumn>
    <tableColumn id="18" name="Revenue markup" dataDxfId="33" totalsRowDxfId="4" dataCellStyle="Percent"/>
    <tableColumn id="19" name="Sell Price" totalsRowFunction="sum" dataDxfId="32" totalsRowDxfId="3" dataCellStyle="Currency">
      <calculatedColumnFormula>(Table1[[#This Row],[Per Part Cost]]+Table1[[#This Row],[Assembly Cost]])*(1+Table1[[#This Row],[Revenue markup]])</calculatedColumnFormula>
    </tableColumn>
    <tableColumn id="21" name="Annual Income" totalsRowFunction="sum" dataDxfId="31" totalsRowDxfId="2" dataCellStyle="Currency">
      <calculatedColumnFormula>Table1[[#This Row],[Sell Price]]*Table1[[#This Row],[Annual Prediction]]</calculatedColumnFormula>
    </tableColumn>
    <tableColumn id="22" name="Year 1 Revenue" totalsRowFunction="sum" dataDxfId="30" totalsRowDxfId="1" dataCellStyle="Currency">
      <calculatedColumnFormula>Table1[[#This Row],[Annual Income]]-(Table1[[#This Row],[Annual Cost]]+Table1[[#This Row],[Development Cost]]+Table1[[#This Row],[Annual Assembly Cost]])</calculatedColumnFormula>
    </tableColumn>
    <tableColumn id="28" name="Year 2 Revenue" totalsRowFunction="sum" dataDxfId="29" totalsRowDxfId="0" dataCellStyle="Currency">
      <calculatedColumnFormula>Table1[[#This Row],[Annual Income]]-(Table1[[#This Row],[Annual Cost]]+Table1[[#This Row],[Assembly Cost]])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workbookViewId="0">
      <pane xSplit="1" topLeftCell="I1" activePane="topRight" state="frozen"/>
      <selection pane="topRight" activeCell="Q4" sqref="Q4"/>
    </sheetView>
  </sheetViews>
  <sheetFormatPr defaultRowHeight="15" x14ac:dyDescent="0.25"/>
  <cols>
    <col min="1" max="1" width="23.85546875" style="1" customWidth="1"/>
    <col min="2" max="2" width="75.140625" style="1" customWidth="1"/>
    <col min="3" max="3" width="56" style="1" customWidth="1"/>
    <col min="4" max="4" width="41.42578125" style="1" customWidth="1"/>
    <col min="5" max="5" width="28.28515625" style="1" customWidth="1"/>
    <col min="6" max="6" width="11.42578125" style="3" bestFit="1" customWidth="1"/>
    <col min="7" max="7" width="10.5703125" style="3" bestFit="1" customWidth="1"/>
    <col min="8" max="8" width="13.85546875" style="3" customWidth="1"/>
    <col min="9" max="9" width="11" style="3" bestFit="1" customWidth="1"/>
    <col min="10" max="10" width="14.85546875" style="3" bestFit="1" customWidth="1"/>
    <col min="11" max="11" width="18.5703125" style="3" bestFit="1" customWidth="1"/>
    <col min="12" max="12" width="13" style="3" bestFit="1" customWidth="1"/>
    <col min="13" max="13" width="10.85546875" style="3" bestFit="1" customWidth="1"/>
    <col min="14" max="14" width="12" style="1" bestFit="1" customWidth="1"/>
    <col min="15" max="15" width="20.42578125" style="1" customWidth="1"/>
    <col min="16" max="16" width="19.85546875" style="1" customWidth="1"/>
    <col min="17" max="17" width="11.28515625" style="1" bestFit="1" customWidth="1"/>
    <col min="18" max="18" width="13.5703125" style="1" bestFit="1" customWidth="1"/>
    <col min="19" max="20" width="13.5703125" style="6" customWidth="1"/>
    <col min="21" max="21" width="15.5703125" style="6" bestFit="1" customWidth="1"/>
    <col min="22" max="22" width="15.5703125" style="8" customWidth="1"/>
    <col min="23" max="24" width="15.5703125" style="6" customWidth="1"/>
    <col min="25" max="25" width="18.42578125" style="3" bestFit="1" customWidth="1"/>
    <col min="26" max="26" width="11.42578125" style="6" bestFit="1" customWidth="1"/>
    <col min="27" max="27" width="18.42578125" style="6" customWidth="1"/>
    <col min="28" max="28" width="20.7109375" style="6" customWidth="1"/>
    <col min="29" max="29" width="19.42578125" style="1" customWidth="1"/>
    <col min="30" max="31" width="9.140625" style="1"/>
    <col min="32" max="32" width="14.28515625" style="1" customWidth="1"/>
    <col min="33" max="16384" width="9.140625" style="1"/>
  </cols>
  <sheetData>
    <row r="1" spans="1:32" ht="75" x14ac:dyDescent="0.25">
      <c r="O1" s="1" t="s">
        <v>172</v>
      </c>
      <c r="P1" s="1" t="s">
        <v>173</v>
      </c>
      <c r="Q1" s="1" t="s">
        <v>154</v>
      </c>
      <c r="R1" s="1" t="s">
        <v>178</v>
      </c>
      <c r="S1" s="6" t="s">
        <v>165</v>
      </c>
      <c r="T1" s="6" t="s">
        <v>166</v>
      </c>
      <c r="U1" s="6" t="s">
        <v>155</v>
      </c>
      <c r="V1" s="8" t="s">
        <v>179</v>
      </c>
      <c r="W1" s="6" t="s">
        <v>169</v>
      </c>
    </row>
    <row r="2" spans="1:32" x14ac:dyDescent="0.25">
      <c r="A2" s="9" t="s">
        <v>170</v>
      </c>
      <c r="B2" s="9" t="s">
        <v>170</v>
      </c>
      <c r="C2" s="9" t="s">
        <v>170</v>
      </c>
      <c r="D2" s="9" t="s">
        <v>170</v>
      </c>
      <c r="E2" s="9" t="s">
        <v>170</v>
      </c>
      <c r="F2" s="10" t="s">
        <v>170</v>
      </c>
      <c r="G2" s="10" t="s">
        <v>170</v>
      </c>
      <c r="H2" s="10" t="s">
        <v>170</v>
      </c>
      <c r="I2" s="10" t="s">
        <v>170</v>
      </c>
      <c r="J2" s="10" t="s">
        <v>170</v>
      </c>
      <c r="K2" s="10" t="s">
        <v>170</v>
      </c>
      <c r="L2" s="10" t="s">
        <v>170</v>
      </c>
      <c r="M2" s="10" t="s">
        <v>170</v>
      </c>
      <c r="N2" s="11" t="s">
        <v>171</v>
      </c>
      <c r="O2" s="9" t="s">
        <v>170</v>
      </c>
      <c r="P2" s="9" t="s">
        <v>170</v>
      </c>
      <c r="Q2" s="9" t="s">
        <v>170</v>
      </c>
      <c r="R2" s="9" t="s">
        <v>170</v>
      </c>
      <c r="S2" s="12" t="s">
        <v>170</v>
      </c>
      <c r="T2" s="13" t="s">
        <v>171</v>
      </c>
      <c r="U2" s="13" t="s">
        <v>171</v>
      </c>
      <c r="V2" s="14" t="s">
        <v>170</v>
      </c>
      <c r="W2" s="13" t="s">
        <v>171</v>
      </c>
      <c r="X2" s="13" t="s">
        <v>171</v>
      </c>
      <c r="Y2" s="10" t="s">
        <v>170</v>
      </c>
      <c r="Z2" s="13" t="s">
        <v>171</v>
      </c>
      <c r="AA2" s="13" t="s">
        <v>171</v>
      </c>
      <c r="AB2" s="13" t="s">
        <v>171</v>
      </c>
      <c r="AC2" s="11" t="s">
        <v>171</v>
      </c>
    </row>
    <row r="3" spans="1:32" ht="30" x14ac:dyDescent="0.25">
      <c r="A3" s="1" t="s">
        <v>0</v>
      </c>
      <c r="B3" s="1" t="s">
        <v>20</v>
      </c>
      <c r="C3" s="1" t="s">
        <v>21</v>
      </c>
      <c r="D3" s="1" t="s">
        <v>2</v>
      </c>
      <c r="E3" s="1" t="s">
        <v>12</v>
      </c>
      <c r="F3" s="3" t="s">
        <v>4</v>
      </c>
      <c r="G3" s="3" t="s">
        <v>5</v>
      </c>
      <c r="H3" s="3" t="s">
        <v>26</v>
      </c>
      <c r="I3" s="3" t="s">
        <v>6</v>
      </c>
      <c r="J3" s="3" t="s">
        <v>7</v>
      </c>
      <c r="K3" s="3" t="s">
        <v>8</v>
      </c>
      <c r="L3" s="5" t="s">
        <v>9</v>
      </c>
      <c r="M3" s="5" t="s">
        <v>10</v>
      </c>
      <c r="N3" s="2" t="s">
        <v>11</v>
      </c>
      <c r="O3" s="1" t="s">
        <v>157</v>
      </c>
      <c r="P3" s="1" t="s">
        <v>156</v>
      </c>
      <c r="Q3" s="1" t="s">
        <v>17</v>
      </c>
      <c r="R3" s="1" t="s">
        <v>152</v>
      </c>
      <c r="S3" s="6" t="s">
        <v>161</v>
      </c>
      <c r="T3" s="6" t="s">
        <v>162</v>
      </c>
      <c r="U3" s="6" t="s">
        <v>149</v>
      </c>
      <c r="V3" s="8" t="s">
        <v>167</v>
      </c>
      <c r="W3" s="6" t="s">
        <v>168</v>
      </c>
      <c r="X3" s="6" t="s">
        <v>174</v>
      </c>
      <c r="Y3" s="3" t="s">
        <v>150</v>
      </c>
      <c r="Z3" s="6" t="s">
        <v>151</v>
      </c>
      <c r="AA3" s="6" t="s">
        <v>153</v>
      </c>
      <c r="AB3" s="6" t="s">
        <v>163</v>
      </c>
      <c r="AC3" s="1" t="s">
        <v>164</v>
      </c>
      <c r="AE3" s="15">
        <v>1</v>
      </c>
      <c r="AF3" s="15" t="s">
        <v>175</v>
      </c>
    </row>
    <row r="4" spans="1:32" ht="60" x14ac:dyDescent="0.25">
      <c r="A4" s="1" t="s">
        <v>61</v>
      </c>
      <c r="B4" s="1" t="s">
        <v>120</v>
      </c>
      <c r="D4" s="1" t="s">
        <v>121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f ca="1">SUM(Table1[[#This Row],[Concept]:[Production ready]])/COUNT(Table1[[#This Row],[Concept]:[Production ready]])</f>
        <v>0</v>
      </c>
      <c r="O4" s="1" t="s">
        <v>122</v>
      </c>
      <c r="P4" s="1" t="s">
        <v>158</v>
      </c>
      <c r="Q4" s="1">
        <v>10000</v>
      </c>
      <c r="R4" s="1">
        <v>10</v>
      </c>
      <c r="S4" s="6">
        <v>10</v>
      </c>
      <c r="T4" s="6">
        <f ca="1">Table1[[#This Row],[Per Part Cost]]*Table1[[#This Row],[Annual Prediction]]</f>
        <v>100000</v>
      </c>
      <c r="U4" s="6">
        <f ca="1">(Table1[[#This Row],[Development Time]]*$AE$3)*$AE$4</f>
        <v>400</v>
      </c>
      <c r="V4" s="8">
        <v>2</v>
      </c>
      <c r="W4" s="6">
        <f ca="1">Table1[[#This Row],[Assembly Time]]*$AE$3*$AE$5</f>
        <v>16</v>
      </c>
      <c r="X4" s="6">
        <f ca="1">Table1[[#This Row],[Assembly Cost]]*Table1[[#This Row],[Annual Prediction]]</f>
        <v>160000</v>
      </c>
      <c r="Y4" s="3">
        <v>0.93</v>
      </c>
      <c r="Z4" s="6">
        <f ca="1">(Table1[[#This Row],[Per Part Cost]]+Table1[[#This Row],[Assembly Cost]])*(1+Table1[[#This Row],[Revenue markup]])</f>
        <v>50.180000000000007</v>
      </c>
      <c r="AA4" s="6">
        <f ca="1">Table1[[#This Row],[Sell Price]]*Table1[[#This Row],[Annual Prediction]]</f>
        <v>501800.00000000006</v>
      </c>
      <c r="AB4" s="6">
        <f ca="1">Table1[[#This Row],[Annual Income]]-(Table1[[#This Row],[Annual Cost]]+Table1[[#This Row],[Development Cost]]+Table1[[#This Row],[Annual Assembly Cost]])</f>
        <v>241400.00000000006</v>
      </c>
      <c r="AC4" s="7">
        <f ca="1">Table1[[#This Row],[Annual Income]]-(Table1[[#This Row],[Annual Cost]]+Table1[[#This Row],[Assembly Cost]])</f>
        <v>401784.00000000006</v>
      </c>
      <c r="AE4" s="15">
        <v>40</v>
      </c>
      <c r="AF4" s="15" t="s">
        <v>176</v>
      </c>
    </row>
    <row r="5" spans="1:32" ht="45" x14ac:dyDescent="0.25">
      <c r="A5" s="1" t="s">
        <v>77</v>
      </c>
      <c r="B5" s="1" t="s">
        <v>147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4">
        <f ca="1">SUM(Table1[[#This Row],[Concept]:[Production ready]])/COUNT(Table1[[#This Row],[Concept]:[Production ready]])</f>
        <v>0</v>
      </c>
      <c r="O5" s="1" t="s">
        <v>35</v>
      </c>
      <c r="P5" s="1" t="s">
        <v>158</v>
      </c>
      <c r="Q5" s="1">
        <v>1000</v>
      </c>
      <c r="R5" s="1">
        <v>20</v>
      </c>
      <c r="S5" s="6">
        <v>100</v>
      </c>
      <c r="T5" s="6">
        <f ca="1">Table1[[#This Row],[Per Part Cost]]*Table1[[#This Row],[Annual Prediction]]</f>
        <v>100000</v>
      </c>
      <c r="U5" s="6">
        <f ca="1">(Table1[[#This Row],[Development Time]]*$AE$3)*$AE$4</f>
        <v>800</v>
      </c>
      <c r="V5" s="8">
        <v>8</v>
      </c>
      <c r="W5" s="6">
        <f ca="1">Table1[[#This Row],[Assembly Time]]*$AE$3*$AE$5</f>
        <v>64</v>
      </c>
      <c r="X5" s="6">
        <f ca="1">Table1[[#This Row],[Assembly Cost]]*Table1[[#This Row],[Annual Prediction]]</f>
        <v>64000</v>
      </c>
      <c r="Y5" s="3">
        <v>0.5</v>
      </c>
      <c r="Z5" s="6">
        <f ca="1">(Table1[[#This Row],[Per Part Cost]]+Table1[[#This Row],[Assembly Cost]])*(1+Table1[[#This Row],[Revenue markup]])</f>
        <v>246</v>
      </c>
      <c r="AA5" s="6">
        <f ca="1">Table1[[#This Row],[Sell Price]]*Table1[[#This Row],[Annual Prediction]]</f>
        <v>246000</v>
      </c>
      <c r="AB5" s="6">
        <f ca="1">Table1[[#This Row],[Annual Income]]-(Table1[[#This Row],[Annual Cost]]+Table1[[#This Row],[Development Cost]]+Table1[[#This Row],[Annual Assembly Cost]])</f>
        <v>81200</v>
      </c>
      <c r="AC5" s="7">
        <f ca="1">Table1[[#This Row],[Annual Income]]-(Table1[[#This Row],[Annual Cost]]+Table1[[#This Row],[Assembly Cost]])</f>
        <v>145936</v>
      </c>
      <c r="AE5" s="15">
        <v>8</v>
      </c>
      <c r="AF5" s="15" t="s">
        <v>177</v>
      </c>
    </row>
    <row r="6" spans="1:32" x14ac:dyDescent="0.25">
      <c r="A6" s="1" t="s">
        <v>192</v>
      </c>
      <c r="N6" s="4" t="e">
        <f ca="1">SUM(Table1[[#This Row],[Concept]:[Production ready]])/COUNT(Table1[[#This Row],[Concept]:[Production ready]])</f>
        <v>#DIV/0!</v>
      </c>
      <c r="Q6" s="1">
        <v>1000</v>
      </c>
      <c r="T6" s="7">
        <f ca="1">Table1[[#This Row],[Per Part Cost]]*Table1[[#This Row],[Annual Prediction]]</f>
        <v>0</v>
      </c>
      <c r="U6" s="6">
        <f ca="1">(Table1[[#This Row],[Development Time]]*$AE$3)*$AE$4</f>
        <v>0</v>
      </c>
      <c r="W6" s="7">
        <f ca="1">Table1[[#This Row],[Assembly Time]]*$AE$3*$AE$5</f>
        <v>0</v>
      </c>
      <c r="X6" s="7">
        <f ca="1">Table1[[#This Row],[Assembly Cost]]*Table1[[#This Row],[Annual Prediction]]</f>
        <v>0</v>
      </c>
      <c r="Z6" s="7">
        <f ca="1">(Table1[[#This Row],[Per Part Cost]]+Table1[[#This Row],[Assembly Cost]])*(1+Table1[[#This Row],[Revenue markup]])</f>
        <v>0</v>
      </c>
      <c r="AA6" s="7">
        <f ca="1">Table1[[#This Row],[Sell Price]]*Table1[[#This Row],[Annual Prediction]]</f>
        <v>0</v>
      </c>
      <c r="AB6" s="7">
        <f ca="1">Table1[[#This Row],[Annual Income]]-(Table1[[#This Row],[Annual Cost]]+Table1[[#This Row],[Development Cost]]+Table1[[#This Row],[Annual Assembly Cost]])</f>
        <v>0</v>
      </c>
      <c r="AC6" s="7">
        <f ca="1">Table1[[#This Row],[Annual Income]]-(Table1[[#This Row],[Annual Cost]]+Table1[[#This Row],[Assembly Cost]])</f>
        <v>0</v>
      </c>
    </row>
    <row r="7" spans="1:32" x14ac:dyDescent="0.25">
      <c r="A7" s="1" t="s">
        <v>193</v>
      </c>
      <c r="N7" s="4" t="e">
        <f ca="1">SUM(Table1[[#This Row],[Concept]:[Production ready]])/COUNT(Table1[[#This Row],[Concept]:[Production ready]])</f>
        <v>#DIV/0!</v>
      </c>
      <c r="Q7" s="1">
        <v>1000</v>
      </c>
      <c r="T7" s="7">
        <f ca="1">Table1[[#This Row],[Per Part Cost]]*Table1[[#This Row],[Annual Prediction]]</f>
        <v>0</v>
      </c>
      <c r="U7" s="6">
        <f ca="1">(Table1[[#This Row],[Development Time]]*$AE$3)*$AE$4</f>
        <v>0</v>
      </c>
      <c r="W7" s="7">
        <f ca="1">Table1[[#This Row],[Assembly Time]]*$AE$3*$AE$5</f>
        <v>0</v>
      </c>
      <c r="X7" s="7">
        <f ca="1">Table1[[#This Row],[Assembly Cost]]*Table1[[#This Row],[Annual Prediction]]</f>
        <v>0</v>
      </c>
      <c r="Z7" s="7">
        <f ca="1">(Table1[[#This Row],[Per Part Cost]]+Table1[[#This Row],[Assembly Cost]])*(1+Table1[[#This Row],[Revenue markup]])</f>
        <v>0</v>
      </c>
      <c r="AA7" s="7">
        <f ca="1">Table1[[#This Row],[Sell Price]]*Table1[[#This Row],[Annual Prediction]]</f>
        <v>0</v>
      </c>
      <c r="AB7" s="7">
        <f ca="1">Table1[[#This Row],[Annual Income]]-(Table1[[#This Row],[Annual Cost]]+Table1[[#This Row],[Development Cost]]+Table1[[#This Row],[Annual Assembly Cost]])</f>
        <v>0</v>
      </c>
      <c r="AC7" s="7">
        <f ca="1">Table1[[#This Row],[Annual Income]]-(Table1[[#This Row],[Annual Cost]]+Table1[[#This Row],[Assembly Cost]])</f>
        <v>0</v>
      </c>
    </row>
    <row r="8" spans="1:32" ht="30" x14ac:dyDescent="0.25">
      <c r="A8" s="1" t="s">
        <v>62</v>
      </c>
      <c r="B8" s="1" t="s">
        <v>180</v>
      </c>
      <c r="D8" s="1" t="s">
        <v>123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f ca="1">SUM(Table1[[#This Row],[Concept]:[Production ready]])/COUNT(Table1[[#This Row],[Concept]:[Production ready]])</f>
        <v>0</v>
      </c>
      <c r="O8" s="1" t="s">
        <v>35</v>
      </c>
      <c r="P8" s="1" t="s">
        <v>35</v>
      </c>
      <c r="Q8" s="1">
        <v>500</v>
      </c>
      <c r="R8" s="1">
        <v>30</v>
      </c>
      <c r="S8" s="6">
        <v>100</v>
      </c>
      <c r="T8" s="6">
        <f ca="1">Table1[[#This Row],[Per Part Cost]]*Table1[[#This Row],[Annual Prediction]]</f>
        <v>50000</v>
      </c>
      <c r="U8" s="6">
        <f ca="1">(Table1[[#This Row],[Development Time]]*$AE$3)*$AE$4</f>
        <v>1200</v>
      </c>
      <c r="V8" s="8">
        <v>2</v>
      </c>
      <c r="W8" s="6">
        <f ca="1">Table1[[#This Row],[Assembly Time]]*$AE$3*$AE$5</f>
        <v>16</v>
      </c>
      <c r="X8" s="6">
        <f ca="1">Table1[[#This Row],[Assembly Cost]]*Table1[[#This Row],[Annual Prediction]]</f>
        <v>8000</v>
      </c>
      <c r="Y8" s="3">
        <v>0.5</v>
      </c>
      <c r="Z8" s="6">
        <f ca="1">(Table1[[#This Row],[Per Part Cost]]+Table1[[#This Row],[Assembly Cost]])*(1+Table1[[#This Row],[Revenue markup]])</f>
        <v>174</v>
      </c>
      <c r="AA8" s="6">
        <f ca="1">Table1[[#This Row],[Sell Price]]*Table1[[#This Row],[Annual Prediction]]</f>
        <v>87000</v>
      </c>
      <c r="AB8" s="6">
        <f ca="1">Table1[[#This Row],[Annual Income]]-(Table1[[#This Row],[Annual Cost]]+Table1[[#This Row],[Development Cost]]+Table1[[#This Row],[Annual Assembly Cost]])</f>
        <v>27800</v>
      </c>
      <c r="AC8" s="7">
        <f ca="1">Table1[[#This Row],[Annual Income]]-(Table1[[#This Row],[Annual Cost]]+Table1[[#This Row],[Assembly Cost]])</f>
        <v>36984</v>
      </c>
    </row>
    <row r="9" spans="1:32" x14ac:dyDescent="0.25">
      <c r="A9" s="1" t="s">
        <v>63</v>
      </c>
      <c r="B9" s="1" t="s">
        <v>124</v>
      </c>
      <c r="D9" s="1" t="s">
        <v>125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f ca="1">SUM(Table1[[#This Row],[Concept]:[Production ready]])/COUNT(Table1[[#This Row],[Concept]:[Production ready]])</f>
        <v>0</v>
      </c>
      <c r="O9" s="1" t="s">
        <v>35</v>
      </c>
      <c r="P9" s="1" t="s">
        <v>158</v>
      </c>
      <c r="Q9" s="1">
        <v>500</v>
      </c>
      <c r="R9" s="1">
        <v>10</v>
      </c>
      <c r="S9" s="6">
        <v>60</v>
      </c>
      <c r="T9" s="6">
        <f ca="1">Table1[[#This Row],[Per Part Cost]]*Table1[[#This Row],[Annual Prediction]]</f>
        <v>30000</v>
      </c>
      <c r="U9" s="6">
        <f ca="1">(Table1[[#This Row],[Development Time]]*$AE$3)*$AE$4</f>
        <v>400</v>
      </c>
      <c r="V9" s="8">
        <v>4</v>
      </c>
      <c r="W9" s="6">
        <f ca="1">Table1[[#This Row],[Assembly Time]]*$AE$3*$AE$5</f>
        <v>32</v>
      </c>
      <c r="X9" s="6">
        <f ca="1">Table1[[#This Row],[Assembly Cost]]*Table1[[#This Row],[Annual Prediction]]</f>
        <v>16000</v>
      </c>
      <c r="Y9" s="3">
        <v>0.5</v>
      </c>
      <c r="Z9" s="6">
        <f ca="1">(Table1[[#This Row],[Per Part Cost]]+Table1[[#This Row],[Assembly Cost]])*(1+Table1[[#This Row],[Revenue markup]])</f>
        <v>138</v>
      </c>
      <c r="AA9" s="6">
        <f ca="1">Table1[[#This Row],[Sell Price]]*Table1[[#This Row],[Annual Prediction]]</f>
        <v>69000</v>
      </c>
      <c r="AB9" s="6">
        <f ca="1">Table1[[#This Row],[Annual Income]]-(Table1[[#This Row],[Annual Cost]]+Table1[[#This Row],[Development Cost]]+Table1[[#This Row],[Annual Assembly Cost]])</f>
        <v>22600</v>
      </c>
      <c r="AC9" s="7">
        <f ca="1">Table1[[#This Row],[Annual Income]]-(Table1[[#This Row],[Annual Cost]]+Table1[[#This Row],[Assembly Cost]])</f>
        <v>38968</v>
      </c>
    </row>
    <row r="10" spans="1:32" ht="30" x14ac:dyDescent="0.25">
      <c r="A10" s="1" t="s">
        <v>64</v>
      </c>
      <c r="B10" s="1" t="s">
        <v>126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f ca="1">SUM(Table1[[#This Row],[Concept]:[Production ready]])/COUNT(Table1[[#This Row],[Concept]:[Production ready]])</f>
        <v>0</v>
      </c>
      <c r="O10" s="1" t="s">
        <v>35</v>
      </c>
      <c r="P10" s="1" t="s">
        <v>158</v>
      </c>
      <c r="Q10" s="1">
        <v>500</v>
      </c>
      <c r="R10" s="1">
        <v>10</v>
      </c>
      <c r="S10" s="6">
        <v>25</v>
      </c>
      <c r="T10" s="6">
        <f ca="1">Table1[[#This Row],[Per Part Cost]]*Table1[[#This Row],[Annual Prediction]]</f>
        <v>12500</v>
      </c>
      <c r="U10" s="6">
        <f ca="1">(Table1[[#This Row],[Development Time]]*$AE$3)*$AE$4</f>
        <v>400</v>
      </c>
      <c r="V10" s="8">
        <v>1</v>
      </c>
      <c r="W10" s="6">
        <f ca="1">Table1[[#This Row],[Assembly Time]]*$AE$3*$AE$5</f>
        <v>8</v>
      </c>
      <c r="X10" s="6">
        <f ca="1">Table1[[#This Row],[Assembly Cost]]*Table1[[#This Row],[Annual Prediction]]</f>
        <v>4000</v>
      </c>
      <c r="Y10" s="3">
        <v>0.5</v>
      </c>
      <c r="Z10" s="6">
        <f ca="1">(Table1[[#This Row],[Per Part Cost]]+Table1[[#This Row],[Assembly Cost]])*(1+Table1[[#This Row],[Revenue markup]])</f>
        <v>49.5</v>
      </c>
      <c r="AA10" s="6">
        <f ca="1">Table1[[#This Row],[Sell Price]]*Table1[[#This Row],[Annual Prediction]]</f>
        <v>24750</v>
      </c>
      <c r="AB10" s="6">
        <f ca="1">Table1[[#This Row],[Annual Income]]-(Table1[[#This Row],[Annual Cost]]+Table1[[#This Row],[Development Cost]]+Table1[[#This Row],[Annual Assembly Cost]])</f>
        <v>7850</v>
      </c>
      <c r="AC10" s="7">
        <f ca="1">Table1[[#This Row],[Annual Income]]-(Table1[[#This Row],[Annual Cost]]+Table1[[#This Row],[Assembly Cost]])</f>
        <v>12242</v>
      </c>
    </row>
    <row r="11" spans="1:32" ht="60" x14ac:dyDescent="0.25">
      <c r="A11" s="1" t="s">
        <v>70</v>
      </c>
      <c r="B11" s="1" t="s">
        <v>139</v>
      </c>
      <c r="D11" s="1" t="s">
        <v>140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4">
        <f ca="1">SUM(Table1[[#This Row],[Concept]:[Production ready]])/COUNT(Table1[[#This Row],[Concept]:[Production ready]])</f>
        <v>0</v>
      </c>
      <c r="O11" s="1" t="s">
        <v>35</v>
      </c>
      <c r="P11" s="1" t="s">
        <v>158</v>
      </c>
      <c r="Q11" s="1">
        <v>500</v>
      </c>
      <c r="R11" s="1">
        <v>10</v>
      </c>
      <c r="S11" s="6">
        <v>60</v>
      </c>
      <c r="T11" s="6">
        <f ca="1">Table1[[#This Row],[Per Part Cost]]*Table1[[#This Row],[Annual Prediction]]</f>
        <v>30000</v>
      </c>
      <c r="U11" s="6">
        <f ca="1">(Table1[[#This Row],[Development Time]]*$AE$3)*$AE$4</f>
        <v>400</v>
      </c>
      <c r="V11" s="8">
        <v>4</v>
      </c>
      <c r="W11" s="6">
        <f ca="1">Table1[[#This Row],[Assembly Time]]*$AE$3*$AE$5</f>
        <v>32</v>
      </c>
      <c r="X11" s="6">
        <f ca="1">Table1[[#This Row],[Assembly Cost]]*Table1[[#This Row],[Annual Prediction]]</f>
        <v>16000</v>
      </c>
      <c r="Y11" s="3">
        <v>0.5</v>
      </c>
      <c r="Z11" s="6">
        <f ca="1">(Table1[[#This Row],[Per Part Cost]]+Table1[[#This Row],[Assembly Cost]])*(1+Table1[[#This Row],[Revenue markup]])</f>
        <v>138</v>
      </c>
      <c r="AA11" s="6">
        <f ca="1">Table1[[#This Row],[Sell Price]]*Table1[[#This Row],[Annual Prediction]]</f>
        <v>69000</v>
      </c>
      <c r="AB11" s="6">
        <f ca="1">Table1[[#This Row],[Annual Income]]-(Table1[[#This Row],[Annual Cost]]+Table1[[#This Row],[Development Cost]]+Table1[[#This Row],[Annual Assembly Cost]])</f>
        <v>22600</v>
      </c>
      <c r="AC11" s="7">
        <f ca="1">Table1[[#This Row],[Annual Income]]-(Table1[[#This Row],[Annual Cost]]+Table1[[#This Row],[Assembly Cost]])</f>
        <v>38968</v>
      </c>
    </row>
    <row r="12" spans="1:32" ht="45" x14ac:dyDescent="0.25">
      <c r="A12" s="1" t="s">
        <v>81</v>
      </c>
      <c r="N12" s="4" t="e">
        <f ca="1">SUM(Table1[[#This Row],[Concept]:[Production ready]])/COUNT(Table1[[#This Row],[Concept]:[Production ready]])</f>
        <v>#DIV/0!</v>
      </c>
      <c r="O12" s="1" t="s">
        <v>35</v>
      </c>
      <c r="P12" s="1" t="s">
        <v>35</v>
      </c>
      <c r="Q12" s="1">
        <v>500</v>
      </c>
      <c r="R12" s="1">
        <v>20</v>
      </c>
      <c r="S12" s="6">
        <v>100</v>
      </c>
      <c r="T12" s="6">
        <f ca="1">Table1[[#This Row],[Per Part Cost]]*Table1[[#This Row],[Annual Prediction]]</f>
        <v>50000</v>
      </c>
      <c r="U12" s="6">
        <f ca="1">(Table1[[#This Row],[Development Time]]*$AE$3)*$AE$4</f>
        <v>800</v>
      </c>
      <c r="V12" s="8">
        <v>8</v>
      </c>
      <c r="W12" s="6">
        <f ca="1">Table1[[#This Row],[Assembly Time]]*$AE$3*$AE$5</f>
        <v>64</v>
      </c>
      <c r="X12" s="6">
        <f ca="1">Table1[[#This Row],[Assembly Cost]]*Table1[[#This Row],[Annual Prediction]]</f>
        <v>32000</v>
      </c>
      <c r="Y12" s="3">
        <v>0.5</v>
      </c>
      <c r="Z12" s="6">
        <f ca="1">(Table1[[#This Row],[Per Part Cost]]+Table1[[#This Row],[Assembly Cost]])*(1+Table1[[#This Row],[Revenue markup]])</f>
        <v>246</v>
      </c>
      <c r="AA12" s="6">
        <f ca="1">Table1[[#This Row],[Sell Price]]*Table1[[#This Row],[Annual Prediction]]</f>
        <v>123000</v>
      </c>
      <c r="AB12" s="6">
        <f ca="1">Table1[[#This Row],[Annual Income]]-(Table1[[#This Row],[Annual Cost]]+Table1[[#This Row],[Development Cost]]+Table1[[#This Row],[Annual Assembly Cost]])</f>
        <v>40200</v>
      </c>
      <c r="AC12" s="7">
        <f ca="1">Table1[[#This Row],[Annual Income]]-(Table1[[#This Row],[Annual Cost]]+Table1[[#This Row],[Assembly Cost]])</f>
        <v>72936</v>
      </c>
    </row>
    <row r="13" spans="1:32" ht="45" x14ac:dyDescent="0.25">
      <c r="A13" s="1" t="s">
        <v>27</v>
      </c>
      <c r="B13" s="1" t="s">
        <v>30</v>
      </c>
      <c r="C13" s="1" t="s">
        <v>33</v>
      </c>
      <c r="D13" s="1" t="s">
        <v>34</v>
      </c>
      <c r="F13" s="3">
        <v>0.1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ca="1">SUM(Table1[[#This Row],[Concept]:[Production ready]])/COUNT(Table1[[#This Row],[Concept]:[Production ready]])</f>
        <v>1.2500000000000001E-2</v>
      </c>
      <c r="O13" s="1" t="s">
        <v>35</v>
      </c>
      <c r="P13" s="1" t="s">
        <v>35</v>
      </c>
      <c r="Q13" s="1">
        <v>300</v>
      </c>
      <c r="R13" s="1">
        <v>40</v>
      </c>
      <c r="S13" s="6">
        <v>100</v>
      </c>
      <c r="T13" s="6">
        <f ca="1">Table1[[#This Row],[Per Part Cost]]*Table1[[#This Row],[Annual Prediction]]</f>
        <v>30000</v>
      </c>
      <c r="U13" s="6">
        <f ca="1">(Table1[[#This Row],[Development Time]]*$AE$3)*$AE$4</f>
        <v>1600</v>
      </c>
      <c r="V13" s="8">
        <v>10</v>
      </c>
      <c r="W13" s="6">
        <f ca="1">Table1[[#This Row],[Assembly Time]]*$AE$3*$AE$5</f>
        <v>80</v>
      </c>
      <c r="X13" s="6">
        <f ca="1">Table1[[#This Row],[Assembly Cost]]*Table1[[#This Row],[Annual Prediction]]</f>
        <v>24000</v>
      </c>
      <c r="Y13" s="3">
        <v>0.5</v>
      </c>
      <c r="Z13" s="6">
        <f ca="1">(Table1[[#This Row],[Per Part Cost]]+Table1[[#This Row],[Assembly Cost]])*(1+Table1[[#This Row],[Revenue markup]])</f>
        <v>270</v>
      </c>
      <c r="AA13" s="6">
        <f ca="1">Table1[[#This Row],[Sell Price]]*Table1[[#This Row],[Annual Prediction]]</f>
        <v>81000</v>
      </c>
      <c r="AB13" s="6">
        <f ca="1">Table1[[#This Row],[Annual Income]]-(Table1[[#This Row],[Annual Cost]]+Table1[[#This Row],[Development Cost]]+Table1[[#This Row],[Annual Assembly Cost]])</f>
        <v>25400</v>
      </c>
      <c r="AC13" s="7">
        <f ca="1">Table1[[#This Row],[Annual Income]]-(Table1[[#This Row],[Annual Cost]]+Table1[[#This Row],[Assembly Cost]])</f>
        <v>50920</v>
      </c>
    </row>
    <row r="14" spans="1:32" ht="30" x14ac:dyDescent="0.25">
      <c r="A14" s="1" t="s">
        <v>36</v>
      </c>
      <c r="B14" s="1" t="s">
        <v>37</v>
      </c>
      <c r="C14" s="1" t="s">
        <v>38</v>
      </c>
      <c r="D14" s="1" t="s">
        <v>39</v>
      </c>
      <c r="F14" s="3">
        <v>0.1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 ca="1">SUM(Table1[[#This Row],[Concept]:[Production ready]])/COUNT(Table1[[#This Row],[Concept]:[Production ready]])</f>
        <v>1.2500000000000001E-2</v>
      </c>
      <c r="O14" s="1" t="s">
        <v>35</v>
      </c>
      <c r="P14" s="1" t="s">
        <v>158</v>
      </c>
      <c r="Q14" s="1">
        <v>300</v>
      </c>
      <c r="R14" s="1">
        <v>20</v>
      </c>
      <c r="S14" s="6">
        <v>50</v>
      </c>
      <c r="T14" s="6">
        <f ca="1">Table1[[#This Row],[Per Part Cost]]*Table1[[#This Row],[Annual Prediction]]</f>
        <v>15000</v>
      </c>
      <c r="U14" s="6">
        <f ca="1">(Table1[[#This Row],[Development Time]]*$AE$3)*$AE$4</f>
        <v>800</v>
      </c>
      <c r="V14" s="8">
        <v>5</v>
      </c>
      <c r="W14" s="6">
        <f ca="1">Table1[[#This Row],[Assembly Time]]*$AE$3*$AE$5</f>
        <v>40</v>
      </c>
      <c r="X14" s="6">
        <f ca="1">Table1[[#This Row],[Assembly Cost]]*Table1[[#This Row],[Annual Prediction]]</f>
        <v>12000</v>
      </c>
      <c r="Y14" s="3">
        <v>0.5</v>
      </c>
      <c r="Z14" s="6">
        <f ca="1">(Table1[[#This Row],[Per Part Cost]]+Table1[[#This Row],[Assembly Cost]])*(1+Table1[[#This Row],[Revenue markup]])</f>
        <v>135</v>
      </c>
      <c r="AA14" s="6">
        <f ca="1">Table1[[#This Row],[Sell Price]]*Table1[[#This Row],[Annual Prediction]]</f>
        <v>40500</v>
      </c>
      <c r="AB14" s="6">
        <f ca="1">Table1[[#This Row],[Annual Income]]-(Table1[[#This Row],[Annual Cost]]+Table1[[#This Row],[Development Cost]]+Table1[[#This Row],[Annual Assembly Cost]])</f>
        <v>12700</v>
      </c>
      <c r="AC14" s="7">
        <f ca="1">Table1[[#This Row],[Annual Income]]-(Table1[[#This Row],[Annual Cost]]+Table1[[#This Row],[Assembly Cost]])</f>
        <v>25460</v>
      </c>
    </row>
    <row r="15" spans="1:32" x14ac:dyDescent="0.25">
      <c r="A15" s="1" t="s">
        <v>28</v>
      </c>
      <c r="B15" s="1" t="s">
        <v>40</v>
      </c>
      <c r="C15" s="1" t="s">
        <v>41</v>
      </c>
      <c r="D15" s="1" t="s">
        <v>42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 ca="1">SUM(Table1[[#This Row],[Concept]:[Production ready]])/COUNT(Table1[[#This Row],[Concept]:[Production ready]])</f>
        <v>0</v>
      </c>
      <c r="O15" s="1" t="s">
        <v>35</v>
      </c>
      <c r="P15" s="1" t="s">
        <v>122</v>
      </c>
      <c r="Q15" s="1">
        <v>300</v>
      </c>
      <c r="R15" s="1">
        <v>20</v>
      </c>
      <c r="S15" s="6">
        <v>50</v>
      </c>
      <c r="T15" s="6">
        <f ca="1">Table1[[#This Row],[Per Part Cost]]*Table1[[#This Row],[Annual Prediction]]</f>
        <v>15000</v>
      </c>
      <c r="U15" s="6">
        <f ca="1">(Table1[[#This Row],[Development Time]]*$AE$3)*$AE$4</f>
        <v>800</v>
      </c>
      <c r="V15" s="8">
        <v>5</v>
      </c>
      <c r="W15" s="6">
        <f ca="1">Table1[[#This Row],[Assembly Time]]*$AE$3*$AE$5</f>
        <v>40</v>
      </c>
      <c r="X15" s="6">
        <f ca="1">Table1[[#This Row],[Assembly Cost]]*Table1[[#This Row],[Annual Prediction]]</f>
        <v>12000</v>
      </c>
      <c r="Y15" s="3">
        <v>0.5</v>
      </c>
      <c r="Z15" s="6">
        <f ca="1">(Table1[[#This Row],[Per Part Cost]]+Table1[[#This Row],[Assembly Cost]])*(1+Table1[[#This Row],[Revenue markup]])</f>
        <v>135</v>
      </c>
      <c r="AA15" s="6">
        <f ca="1">Table1[[#This Row],[Sell Price]]*Table1[[#This Row],[Annual Prediction]]</f>
        <v>40500</v>
      </c>
      <c r="AB15" s="6">
        <f ca="1">Table1[[#This Row],[Annual Income]]-(Table1[[#This Row],[Annual Cost]]+Table1[[#This Row],[Development Cost]]+Table1[[#This Row],[Annual Assembly Cost]])</f>
        <v>12700</v>
      </c>
      <c r="AC15" s="7">
        <f ca="1">Table1[[#This Row],[Annual Income]]-(Table1[[#This Row],[Annual Cost]]+Table1[[#This Row],[Assembly Cost]])</f>
        <v>25460</v>
      </c>
    </row>
    <row r="16" spans="1:32" x14ac:dyDescent="0.25">
      <c r="A16" s="1" t="s">
        <v>112</v>
      </c>
      <c r="N16" s="4" t="e">
        <f ca="1">SUM(Table1[[#This Row],[Concept]:[Production ready]])/COUNT(Table1[[#This Row],[Concept]:[Production ready]])</f>
        <v>#DIV/0!</v>
      </c>
      <c r="O16" s="1" t="s">
        <v>16</v>
      </c>
      <c r="P16" s="1" t="s">
        <v>185</v>
      </c>
      <c r="Q16" s="1">
        <v>300</v>
      </c>
      <c r="R16" s="1">
        <v>40</v>
      </c>
      <c r="S16" s="6">
        <v>50</v>
      </c>
      <c r="T16" s="6">
        <f ca="1">Table1[[#This Row],[Per Part Cost]]*Table1[[#This Row],[Annual Prediction]]</f>
        <v>15000</v>
      </c>
      <c r="U16" s="6">
        <f ca="1">(Table1[[#This Row],[Development Time]]*$AE$3)*$AE$4</f>
        <v>1600</v>
      </c>
      <c r="V16" s="8">
        <v>3</v>
      </c>
      <c r="W16" s="6">
        <f ca="1">Table1[[#This Row],[Assembly Time]]*$AE$3*$AE$5</f>
        <v>24</v>
      </c>
      <c r="X16" s="6">
        <f ca="1">Table1[[#This Row],[Assembly Cost]]*Table1[[#This Row],[Annual Prediction]]</f>
        <v>7200</v>
      </c>
      <c r="Y16" s="3">
        <v>0.5</v>
      </c>
      <c r="Z16" s="6">
        <f ca="1">(Table1[[#This Row],[Per Part Cost]]+Table1[[#This Row],[Assembly Cost]])*(1+Table1[[#This Row],[Revenue markup]])</f>
        <v>111</v>
      </c>
      <c r="AA16" s="6">
        <f ca="1">Table1[[#This Row],[Sell Price]]*Table1[[#This Row],[Annual Prediction]]</f>
        <v>33300</v>
      </c>
      <c r="AB16" s="6">
        <f ca="1">Table1[[#This Row],[Annual Income]]-(Table1[[#This Row],[Annual Cost]]+Table1[[#This Row],[Development Cost]]+Table1[[#This Row],[Annual Assembly Cost]])</f>
        <v>9500</v>
      </c>
      <c r="AC16" s="7">
        <f ca="1">Table1[[#This Row],[Annual Income]]-(Table1[[#This Row],[Annual Cost]]+Table1[[#This Row],[Assembly Cost]])</f>
        <v>18276</v>
      </c>
    </row>
    <row r="17" spans="1:29" x14ac:dyDescent="0.25">
      <c r="A17" s="1" t="s">
        <v>29</v>
      </c>
      <c r="B17" s="1" t="s">
        <v>43</v>
      </c>
      <c r="C17" s="1" t="s">
        <v>44</v>
      </c>
      <c r="D17" s="1" t="s">
        <v>45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ca="1">SUM(Table1[[#This Row],[Concept]:[Production ready]])/COUNT(Table1[[#This Row],[Concept]:[Production ready]])</f>
        <v>0</v>
      </c>
      <c r="O17" s="1" t="s">
        <v>16</v>
      </c>
      <c r="P17" s="1" t="s">
        <v>35</v>
      </c>
      <c r="Q17" s="1">
        <v>200</v>
      </c>
      <c r="R17" s="1">
        <v>30</v>
      </c>
      <c r="S17" s="6">
        <v>40</v>
      </c>
      <c r="T17" s="6">
        <f ca="1">Table1[[#This Row],[Per Part Cost]]*Table1[[#This Row],[Annual Prediction]]</f>
        <v>8000</v>
      </c>
      <c r="U17" s="6">
        <f ca="1">(Table1[[#This Row],[Development Time]]*$AE$3)*$AE$4</f>
        <v>1200</v>
      </c>
      <c r="V17" s="8">
        <v>5</v>
      </c>
      <c r="W17" s="6">
        <f ca="1">Table1[[#This Row],[Assembly Time]]*$AE$3*$AE$5</f>
        <v>40</v>
      </c>
      <c r="X17" s="6">
        <f ca="1">Table1[[#This Row],[Assembly Cost]]*Table1[[#This Row],[Annual Prediction]]</f>
        <v>8000</v>
      </c>
      <c r="Y17" s="3">
        <v>0.5</v>
      </c>
      <c r="Z17" s="6">
        <f ca="1">(Table1[[#This Row],[Per Part Cost]]+Table1[[#This Row],[Assembly Cost]])*(1+Table1[[#This Row],[Revenue markup]])</f>
        <v>120</v>
      </c>
      <c r="AA17" s="6">
        <f ca="1">Table1[[#This Row],[Sell Price]]*Table1[[#This Row],[Annual Prediction]]</f>
        <v>24000</v>
      </c>
      <c r="AB17" s="6">
        <f ca="1">Table1[[#This Row],[Annual Income]]-(Table1[[#This Row],[Annual Cost]]+Table1[[#This Row],[Development Cost]]+Table1[[#This Row],[Annual Assembly Cost]])</f>
        <v>6800</v>
      </c>
      <c r="AC17" s="7">
        <f ca="1">Table1[[#This Row],[Annual Income]]-(Table1[[#This Row],[Annual Cost]]+Table1[[#This Row],[Assembly Cost]])</f>
        <v>15960</v>
      </c>
    </row>
    <row r="18" spans="1:29" x14ac:dyDescent="0.25">
      <c r="A18" s="1" t="s">
        <v>51</v>
      </c>
      <c r="B18" s="1" t="s">
        <v>52</v>
      </c>
      <c r="E18" s="1" t="s">
        <v>53</v>
      </c>
      <c r="F18" s="3">
        <v>1</v>
      </c>
      <c r="G18" s="3">
        <v>1</v>
      </c>
      <c r="H18" s="3">
        <v>1</v>
      </c>
      <c r="I18" s="3">
        <v>1</v>
      </c>
      <c r="J18" s="3">
        <v>0.95</v>
      </c>
      <c r="K18" s="3">
        <v>1</v>
      </c>
      <c r="L18" s="3">
        <v>0</v>
      </c>
      <c r="M18" s="3">
        <v>0</v>
      </c>
      <c r="N18" s="4">
        <f ca="1">SUM(Table1[[#This Row],[Concept]:[Production ready]])/COUNT(Table1[[#This Row],[Concept]:[Production ready]])</f>
        <v>0.74375000000000002</v>
      </c>
      <c r="O18" s="1" t="s">
        <v>35</v>
      </c>
      <c r="P18" s="1" t="s">
        <v>35</v>
      </c>
      <c r="Q18" s="1">
        <v>200</v>
      </c>
      <c r="R18" s="1">
        <v>20</v>
      </c>
      <c r="S18" s="6">
        <v>25</v>
      </c>
      <c r="T18" s="6">
        <f ca="1">Table1[[#This Row],[Per Part Cost]]*Table1[[#This Row],[Annual Prediction]]</f>
        <v>12500</v>
      </c>
      <c r="U18" s="6">
        <f ca="1">(Table1[[#This Row],[Development Time]]*$AE$3)*$AE$4</f>
        <v>800</v>
      </c>
      <c r="V18" s="8">
        <v>2</v>
      </c>
      <c r="W18" s="6">
        <f ca="1">Table1[[#This Row],[Assembly Time]]*$AE$3*$AE$5</f>
        <v>16</v>
      </c>
      <c r="X18" s="6">
        <f ca="1">Table1[[#This Row],[Assembly Cost]]*Table1[[#This Row],[Annual Prediction]]</f>
        <v>8000</v>
      </c>
      <c r="Y18" s="3">
        <v>0.5</v>
      </c>
      <c r="Z18" s="6">
        <f ca="1">(Table1[[#This Row],[Per Part Cost]]+Table1[[#This Row],[Assembly Cost]])*(1+Table1[[#This Row],[Revenue markup]])</f>
        <v>61.5</v>
      </c>
      <c r="AA18" s="6">
        <f ca="1">Table1[[#This Row],[Sell Price]]*Table1[[#This Row],[Annual Prediction]]</f>
        <v>30750</v>
      </c>
      <c r="AB18" s="6">
        <f ca="1">Table1[[#This Row],[Annual Income]]-(Table1[[#This Row],[Annual Cost]]+Table1[[#This Row],[Development Cost]]+Table1[[#This Row],[Annual Assembly Cost]])</f>
        <v>9450</v>
      </c>
      <c r="AC18" s="7">
        <f ca="1">Table1[[#This Row],[Annual Income]]-(Table1[[#This Row],[Annual Cost]]+Table1[[#This Row],[Assembly Cost]])</f>
        <v>18234</v>
      </c>
    </row>
    <row r="19" spans="1:29" ht="30" x14ac:dyDescent="0.25">
      <c r="A19" s="1" t="s">
        <v>54</v>
      </c>
      <c r="B19" s="1" t="s">
        <v>55</v>
      </c>
      <c r="D19" s="1" t="s">
        <v>56</v>
      </c>
      <c r="E19" s="1" t="s">
        <v>57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4">
        <f ca="1">SUM(Table1[[#This Row],[Concept]:[Production ready]])/COUNT(Table1[[#This Row],[Concept]:[Production ready]])</f>
        <v>0.125</v>
      </c>
      <c r="O19" s="1" t="s">
        <v>35</v>
      </c>
      <c r="P19" s="1" t="s">
        <v>35</v>
      </c>
      <c r="Q19" s="1">
        <v>200</v>
      </c>
      <c r="R19" s="1">
        <v>30</v>
      </c>
      <c r="S19" s="6">
        <v>80</v>
      </c>
      <c r="T19" s="6">
        <f ca="1">Table1[[#This Row],[Per Part Cost]]*Table1[[#This Row],[Annual Prediction]]</f>
        <v>40000</v>
      </c>
      <c r="U19" s="6">
        <f ca="1">(Table1[[#This Row],[Development Time]]*$AE$3)*$AE$4</f>
        <v>1200</v>
      </c>
      <c r="V19" s="8">
        <v>5</v>
      </c>
      <c r="W19" s="6">
        <f ca="1">Table1[[#This Row],[Assembly Time]]*$AE$3*$AE$5</f>
        <v>40</v>
      </c>
      <c r="X19" s="6">
        <f ca="1">Table1[[#This Row],[Assembly Cost]]*Table1[[#This Row],[Annual Prediction]]</f>
        <v>20000</v>
      </c>
      <c r="Y19" s="3">
        <v>0.5</v>
      </c>
      <c r="Z19" s="6">
        <f ca="1">(Table1[[#This Row],[Per Part Cost]]+Table1[[#This Row],[Assembly Cost]])*(1+Table1[[#This Row],[Revenue markup]])</f>
        <v>180</v>
      </c>
      <c r="AA19" s="6">
        <f ca="1">Table1[[#This Row],[Sell Price]]*Table1[[#This Row],[Annual Prediction]]</f>
        <v>90000</v>
      </c>
      <c r="AB19" s="6">
        <f ca="1">Table1[[#This Row],[Annual Income]]-(Table1[[#This Row],[Annual Cost]]+Table1[[#This Row],[Development Cost]]+Table1[[#This Row],[Annual Assembly Cost]])</f>
        <v>28800</v>
      </c>
      <c r="AC19" s="7">
        <f ca="1">Table1[[#This Row],[Annual Income]]-(Table1[[#This Row],[Annual Cost]]+Table1[[#This Row],[Assembly Cost]])</f>
        <v>49960</v>
      </c>
    </row>
    <row r="20" spans="1:29" x14ac:dyDescent="0.25">
      <c r="A20" s="1" t="s">
        <v>190</v>
      </c>
      <c r="B20" s="1" t="s">
        <v>191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f ca="1">SUM(Table1[[#This Row],[Concept]:[Production ready]])/COUNT(Table1[[#This Row],[Concept]:[Production ready]])</f>
        <v>0</v>
      </c>
      <c r="O20" s="1" t="s">
        <v>35</v>
      </c>
      <c r="P20" s="1" t="s">
        <v>35</v>
      </c>
      <c r="Q20" s="1">
        <v>200</v>
      </c>
      <c r="R20" s="1">
        <v>30</v>
      </c>
      <c r="S20" s="6">
        <v>75</v>
      </c>
      <c r="T20" s="7">
        <f ca="1">Table1[[#This Row],[Per Part Cost]]*Table1[[#This Row],[Annual Prediction]]</f>
        <v>37500</v>
      </c>
      <c r="U20" s="6">
        <f ca="1">(Table1[[#This Row],[Development Time]]*$AE$3)*$AE$4</f>
        <v>1200</v>
      </c>
      <c r="V20" s="8">
        <v>2</v>
      </c>
      <c r="W20" s="7">
        <f ca="1">Table1[[#This Row],[Assembly Time]]*$AE$3*$AE$5</f>
        <v>16</v>
      </c>
      <c r="X20" s="7">
        <f ca="1">Table1[[#This Row],[Assembly Cost]]*Table1[[#This Row],[Annual Prediction]]</f>
        <v>8000</v>
      </c>
      <c r="Y20" s="3">
        <v>0.5</v>
      </c>
      <c r="Z20" s="7">
        <f ca="1">(Table1[[#This Row],[Per Part Cost]]+Table1[[#This Row],[Assembly Cost]])*(1+Table1[[#This Row],[Revenue markup]])</f>
        <v>136.5</v>
      </c>
      <c r="AA20" s="7">
        <f ca="1">Table1[[#This Row],[Sell Price]]*Table1[[#This Row],[Annual Prediction]]</f>
        <v>68250</v>
      </c>
      <c r="AB20" s="7">
        <f ca="1">Table1[[#This Row],[Annual Income]]-(Table1[[#This Row],[Annual Cost]]+Table1[[#This Row],[Development Cost]]+Table1[[#This Row],[Annual Assembly Cost]])</f>
        <v>21550</v>
      </c>
      <c r="AC20" s="7">
        <f ca="1">Table1[[#This Row],[Annual Income]]-(Table1[[#This Row],[Annual Cost]]+Table1[[#This Row],[Assembly Cost]])</f>
        <v>30734</v>
      </c>
    </row>
    <row r="21" spans="1:29" x14ac:dyDescent="0.25">
      <c r="A21" s="1" t="s">
        <v>66</v>
      </c>
      <c r="B21" s="1" t="s">
        <v>129</v>
      </c>
      <c r="D21" s="1" t="s">
        <v>130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">
        <f ca="1">SUM(Table1[[#This Row],[Concept]:[Production ready]])/COUNT(Table1[[#This Row],[Concept]:[Production ready]])</f>
        <v>0</v>
      </c>
      <c r="O21" s="1" t="s">
        <v>35</v>
      </c>
      <c r="P21" s="1" t="s">
        <v>35</v>
      </c>
      <c r="Q21" s="1">
        <v>200</v>
      </c>
      <c r="R21" s="1">
        <v>10</v>
      </c>
      <c r="S21" s="6">
        <v>75</v>
      </c>
      <c r="T21" s="6">
        <f ca="1">Table1[[#This Row],[Per Part Cost]]*Table1[[#This Row],[Annual Prediction]]</f>
        <v>37500</v>
      </c>
      <c r="U21" s="6">
        <f ca="1">(Table1[[#This Row],[Development Time]]*$AE$3)*$AE$4</f>
        <v>400</v>
      </c>
      <c r="V21" s="8">
        <v>5</v>
      </c>
      <c r="W21" s="6">
        <f ca="1">Table1[[#This Row],[Assembly Time]]*$AE$3*$AE$5</f>
        <v>40</v>
      </c>
      <c r="X21" s="6">
        <f ca="1">Table1[[#This Row],[Assembly Cost]]*Table1[[#This Row],[Annual Prediction]]</f>
        <v>20000</v>
      </c>
      <c r="Y21" s="3">
        <v>0.5</v>
      </c>
      <c r="Z21" s="6">
        <f ca="1">(Table1[[#This Row],[Per Part Cost]]+Table1[[#This Row],[Assembly Cost]])*(1+Table1[[#This Row],[Revenue markup]])</f>
        <v>172.5</v>
      </c>
      <c r="AA21" s="6">
        <f ca="1">Table1[[#This Row],[Sell Price]]*Table1[[#This Row],[Annual Prediction]]</f>
        <v>86250</v>
      </c>
      <c r="AB21" s="6">
        <f ca="1">Table1[[#This Row],[Annual Income]]-(Table1[[#This Row],[Annual Cost]]+Table1[[#This Row],[Development Cost]]+Table1[[#This Row],[Annual Assembly Cost]])</f>
        <v>28350</v>
      </c>
      <c r="AC21" s="7">
        <f ca="1">Table1[[#This Row],[Annual Income]]-(Table1[[#This Row],[Annual Cost]]+Table1[[#This Row],[Assembly Cost]])</f>
        <v>48710</v>
      </c>
    </row>
    <row r="22" spans="1:29" ht="30" x14ac:dyDescent="0.25">
      <c r="A22" s="1" t="s">
        <v>69</v>
      </c>
      <c r="B22" s="1" t="s">
        <v>133</v>
      </c>
      <c r="D22" s="1" t="s">
        <v>134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4">
        <f ca="1">SUM(Table1[[#This Row],[Concept]:[Production ready]])/COUNT(Table1[[#This Row],[Concept]:[Production ready]])</f>
        <v>0</v>
      </c>
      <c r="O22" s="1" t="s">
        <v>35</v>
      </c>
      <c r="P22" s="1" t="s">
        <v>35</v>
      </c>
      <c r="Q22" s="1">
        <v>200</v>
      </c>
      <c r="R22" s="1">
        <v>15</v>
      </c>
      <c r="S22" s="6">
        <v>40</v>
      </c>
      <c r="T22" s="6">
        <f ca="1">Table1[[#This Row],[Per Part Cost]]*Table1[[#This Row],[Annual Prediction]]</f>
        <v>20000</v>
      </c>
      <c r="U22" s="6">
        <f ca="1">(Table1[[#This Row],[Development Time]]*$AE$3)*$AE$4</f>
        <v>600</v>
      </c>
      <c r="V22" s="8">
        <v>5</v>
      </c>
      <c r="W22" s="6">
        <f ca="1">Table1[[#This Row],[Assembly Time]]*$AE$3*$AE$5</f>
        <v>40</v>
      </c>
      <c r="X22" s="6">
        <f ca="1">Table1[[#This Row],[Assembly Cost]]*Table1[[#This Row],[Annual Prediction]]</f>
        <v>20000</v>
      </c>
      <c r="Y22" s="3">
        <v>0.5</v>
      </c>
      <c r="Z22" s="6">
        <f ca="1">(Table1[[#This Row],[Per Part Cost]]+Table1[[#This Row],[Assembly Cost]])*(1+Table1[[#This Row],[Revenue markup]])</f>
        <v>120</v>
      </c>
      <c r="AA22" s="6">
        <f ca="1">Table1[[#This Row],[Sell Price]]*Table1[[#This Row],[Annual Prediction]]</f>
        <v>60000</v>
      </c>
      <c r="AB22" s="6">
        <f ca="1">Table1[[#This Row],[Annual Income]]-(Table1[[#This Row],[Annual Cost]]+Table1[[#This Row],[Development Cost]]+Table1[[#This Row],[Annual Assembly Cost]])</f>
        <v>19400</v>
      </c>
      <c r="AC22" s="7">
        <f ca="1">Table1[[#This Row],[Annual Income]]-(Table1[[#This Row],[Annual Cost]]+Table1[[#This Row],[Assembly Cost]])</f>
        <v>39960</v>
      </c>
    </row>
    <row r="23" spans="1:29" ht="30" x14ac:dyDescent="0.25">
      <c r="A23" s="1" t="s">
        <v>181</v>
      </c>
      <c r="B23" s="1" t="s">
        <v>136</v>
      </c>
      <c r="D23" s="1" t="s">
        <v>138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4">
        <f ca="1">SUM(Table1[[#This Row],[Concept]:[Production ready]])/COUNT(Table1[[#This Row],[Concept]:[Production ready]])</f>
        <v>0</v>
      </c>
      <c r="O23" s="1" t="s">
        <v>16</v>
      </c>
      <c r="P23" s="1" t="s">
        <v>35</v>
      </c>
      <c r="Q23" s="1">
        <v>200</v>
      </c>
      <c r="R23" s="1">
        <v>20</v>
      </c>
      <c r="S23" s="6">
        <v>100</v>
      </c>
      <c r="T23" s="6">
        <f ca="1">Table1[[#This Row],[Per Part Cost]]*Table1[[#This Row],[Annual Prediction]]</f>
        <v>20000</v>
      </c>
      <c r="U23" s="6">
        <f ca="1">(Table1[[#This Row],[Development Time]]*$AE$3)*$AE$4</f>
        <v>800</v>
      </c>
      <c r="V23" s="8">
        <v>10</v>
      </c>
      <c r="W23" s="6">
        <f ca="1">Table1[[#This Row],[Assembly Time]]*$AE$3*$AE$5</f>
        <v>80</v>
      </c>
      <c r="X23" s="6">
        <f ca="1">Table1[[#This Row],[Assembly Cost]]*Table1[[#This Row],[Annual Prediction]]</f>
        <v>16000</v>
      </c>
      <c r="Y23" s="3">
        <v>0.5</v>
      </c>
      <c r="Z23" s="6">
        <f ca="1">(Table1[[#This Row],[Per Part Cost]]+Table1[[#This Row],[Assembly Cost]])*(1+Table1[[#This Row],[Revenue markup]])</f>
        <v>270</v>
      </c>
      <c r="AA23" s="6">
        <f ca="1">Table1[[#This Row],[Sell Price]]*Table1[[#This Row],[Annual Prediction]]</f>
        <v>54000</v>
      </c>
      <c r="AB23" s="6">
        <f ca="1">Table1[[#This Row],[Annual Income]]-(Table1[[#This Row],[Annual Cost]]+Table1[[#This Row],[Development Cost]]+Table1[[#This Row],[Annual Assembly Cost]])</f>
        <v>17200</v>
      </c>
      <c r="AC23" s="7">
        <f ca="1">Table1[[#This Row],[Annual Income]]-(Table1[[#This Row],[Annual Cost]]+Table1[[#This Row],[Assembly Cost]])</f>
        <v>33920</v>
      </c>
    </row>
    <row r="24" spans="1:29" ht="30" x14ac:dyDescent="0.25">
      <c r="A24" s="1" t="s">
        <v>182</v>
      </c>
      <c r="B24" s="1" t="s">
        <v>183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4">
        <f ca="1">SUM(Table1[[#This Row],[Concept]:[Production ready]])/COUNT(Table1[[#This Row],[Concept]:[Production ready]])</f>
        <v>0</v>
      </c>
      <c r="O24" s="1" t="s">
        <v>16</v>
      </c>
      <c r="P24" s="1" t="s">
        <v>35</v>
      </c>
      <c r="Q24" s="1">
        <v>200</v>
      </c>
      <c r="R24" s="1">
        <v>5</v>
      </c>
      <c r="S24" s="6">
        <v>200</v>
      </c>
      <c r="T24" s="7">
        <f ca="1">Table1[[#This Row],[Per Part Cost]]*Table1[[#This Row],[Annual Prediction]]</f>
        <v>40000</v>
      </c>
      <c r="U24" s="6">
        <f ca="1">(Table1[[#This Row],[Development Time]]*$AE$3)*$AE$4</f>
        <v>200</v>
      </c>
      <c r="V24" s="8">
        <v>10</v>
      </c>
      <c r="W24" s="7">
        <f ca="1">Table1[[#This Row],[Assembly Time]]*$AE$3*$AE$5</f>
        <v>80</v>
      </c>
      <c r="X24" s="7">
        <f ca="1">Table1[[#This Row],[Assembly Cost]]*Table1[[#This Row],[Annual Prediction]]</f>
        <v>16000</v>
      </c>
      <c r="Y24" s="3">
        <v>0.5</v>
      </c>
      <c r="Z24" s="7">
        <f ca="1">(Table1[[#This Row],[Per Part Cost]]+Table1[[#This Row],[Assembly Cost]])*(1+Table1[[#This Row],[Revenue markup]])</f>
        <v>420</v>
      </c>
      <c r="AA24" s="7">
        <f ca="1">Table1[[#This Row],[Sell Price]]*Table1[[#This Row],[Annual Prediction]]</f>
        <v>84000</v>
      </c>
      <c r="AB24" s="7">
        <f ca="1">Table1[[#This Row],[Annual Income]]-(Table1[[#This Row],[Annual Cost]]+Table1[[#This Row],[Development Cost]]+Table1[[#This Row],[Annual Assembly Cost]])</f>
        <v>27800</v>
      </c>
      <c r="AC24" s="7">
        <f ca="1">Table1[[#This Row],[Annual Income]]-(Table1[[#This Row],[Annual Cost]]+Table1[[#This Row],[Assembly Cost]])</f>
        <v>43920</v>
      </c>
    </row>
    <row r="25" spans="1:29" x14ac:dyDescent="0.25">
      <c r="A25" s="1" t="s">
        <v>71</v>
      </c>
      <c r="B25" s="1" t="s">
        <v>141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f ca="1">SUM(Table1[[#This Row],[Concept]:[Production ready]])/COUNT(Table1[[#This Row],[Concept]:[Production ready]])</f>
        <v>0</v>
      </c>
      <c r="O25" s="1" t="s">
        <v>35</v>
      </c>
      <c r="P25" s="1" t="s">
        <v>158</v>
      </c>
      <c r="Q25" s="1">
        <v>200</v>
      </c>
      <c r="R25" s="1">
        <v>10</v>
      </c>
      <c r="S25" s="6">
        <v>45</v>
      </c>
      <c r="T25" s="6">
        <f ca="1">Table1[[#This Row],[Per Part Cost]]*Table1[[#This Row],[Annual Prediction]]</f>
        <v>22500</v>
      </c>
      <c r="U25" s="6">
        <f ca="1">(Table1[[#This Row],[Development Time]]*$AE$3)*$AE$4</f>
        <v>400</v>
      </c>
      <c r="V25" s="8">
        <v>4</v>
      </c>
      <c r="W25" s="6">
        <f ca="1">Table1[[#This Row],[Assembly Time]]*$AE$3*$AE$5</f>
        <v>32</v>
      </c>
      <c r="X25" s="6">
        <f ca="1">Table1[[#This Row],[Assembly Cost]]*Table1[[#This Row],[Annual Prediction]]</f>
        <v>16000</v>
      </c>
      <c r="Y25" s="3">
        <v>0.5</v>
      </c>
      <c r="Z25" s="6">
        <f ca="1">(Table1[[#This Row],[Per Part Cost]]+Table1[[#This Row],[Assembly Cost]])*(1+Table1[[#This Row],[Revenue markup]])</f>
        <v>115.5</v>
      </c>
      <c r="AA25" s="6">
        <f ca="1">Table1[[#This Row],[Sell Price]]*Table1[[#This Row],[Annual Prediction]]</f>
        <v>57750</v>
      </c>
      <c r="AB25" s="6">
        <f ca="1">Table1[[#This Row],[Annual Income]]-(Table1[[#This Row],[Annual Cost]]+Table1[[#This Row],[Development Cost]]+Table1[[#This Row],[Annual Assembly Cost]])</f>
        <v>18850</v>
      </c>
      <c r="AC25" s="7">
        <f ca="1">Table1[[#This Row],[Annual Income]]-(Table1[[#This Row],[Annual Cost]]+Table1[[#This Row],[Assembly Cost]])</f>
        <v>35218</v>
      </c>
    </row>
    <row r="26" spans="1:29" x14ac:dyDescent="0.25">
      <c r="A26" s="1" t="s">
        <v>97</v>
      </c>
      <c r="N26" s="4" t="e">
        <f ca="1">SUM(Table1[[#This Row],[Concept]:[Production ready]])/COUNT(Table1[[#This Row],[Concept]:[Production ready]])</f>
        <v>#DIV/0!</v>
      </c>
      <c r="O26" s="1" t="s">
        <v>16</v>
      </c>
      <c r="P26" s="1" t="s">
        <v>158</v>
      </c>
      <c r="Q26" s="1">
        <v>200</v>
      </c>
      <c r="R26" s="1">
        <v>10</v>
      </c>
      <c r="S26" s="6">
        <v>100</v>
      </c>
      <c r="T26" s="6">
        <f ca="1">Table1[[#This Row],[Per Part Cost]]*Table1[[#This Row],[Annual Prediction]]</f>
        <v>20000</v>
      </c>
      <c r="U26" s="6">
        <f ca="1">(Table1[[#This Row],[Development Time]]*$AE$3)*$AE$4</f>
        <v>400</v>
      </c>
      <c r="V26" s="8">
        <v>4</v>
      </c>
      <c r="W26" s="6">
        <f ca="1">Table1[[#This Row],[Assembly Time]]*$AE$3*$AE$5</f>
        <v>32</v>
      </c>
      <c r="X26" s="6">
        <f ca="1">Table1[[#This Row],[Assembly Cost]]*Table1[[#This Row],[Annual Prediction]]</f>
        <v>6400</v>
      </c>
      <c r="Y26" s="3">
        <v>0.5</v>
      </c>
      <c r="Z26" s="6">
        <f ca="1">(Table1[[#This Row],[Per Part Cost]]+Table1[[#This Row],[Assembly Cost]])*(1+Table1[[#This Row],[Revenue markup]])</f>
        <v>198</v>
      </c>
      <c r="AA26" s="6">
        <f ca="1">Table1[[#This Row],[Sell Price]]*Table1[[#This Row],[Annual Prediction]]</f>
        <v>39600</v>
      </c>
      <c r="AB26" s="6">
        <f ca="1">Table1[[#This Row],[Annual Income]]-(Table1[[#This Row],[Annual Cost]]+Table1[[#This Row],[Development Cost]]+Table1[[#This Row],[Annual Assembly Cost]])</f>
        <v>12800</v>
      </c>
      <c r="AC26" s="7">
        <f ca="1">Table1[[#This Row],[Annual Income]]-(Table1[[#This Row],[Annual Cost]]+Table1[[#This Row],[Assembly Cost]])</f>
        <v>19568</v>
      </c>
    </row>
    <row r="27" spans="1:29" x14ac:dyDescent="0.25">
      <c r="A27" s="1" t="s">
        <v>85</v>
      </c>
      <c r="N27" s="4" t="e">
        <f ca="1">SUM(Table1[[#This Row],[Concept]:[Production ready]])/COUNT(Table1[[#This Row],[Concept]:[Production ready]])</f>
        <v>#DIV/0!</v>
      </c>
      <c r="O27" s="1" t="s">
        <v>16</v>
      </c>
      <c r="P27" s="1" t="s">
        <v>158</v>
      </c>
      <c r="Q27" s="1">
        <v>100</v>
      </c>
      <c r="R27" s="1">
        <v>20</v>
      </c>
      <c r="S27" s="6">
        <v>300</v>
      </c>
      <c r="T27" s="6">
        <f ca="1">Table1[[#This Row],[Per Part Cost]]*Table1[[#This Row],[Annual Prediction]]</f>
        <v>30000</v>
      </c>
      <c r="U27" s="6">
        <f ca="1">(Table1[[#This Row],[Development Time]]*$AE$3)*$AE$4</f>
        <v>800</v>
      </c>
      <c r="V27" s="8">
        <v>20</v>
      </c>
      <c r="W27" s="6">
        <f ca="1">Table1[[#This Row],[Assembly Time]]*$AE$3*$AE$5</f>
        <v>160</v>
      </c>
      <c r="X27" s="6">
        <f ca="1">Table1[[#This Row],[Assembly Cost]]*Table1[[#This Row],[Annual Prediction]]</f>
        <v>16000</v>
      </c>
      <c r="Y27" s="3">
        <v>0.5</v>
      </c>
      <c r="Z27" s="6">
        <f ca="1">(Table1[[#This Row],[Per Part Cost]]+Table1[[#This Row],[Assembly Cost]])*(1+Table1[[#This Row],[Revenue markup]])</f>
        <v>690</v>
      </c>
      <c r="AA27" s="6">
        <f ca="1">Table1[[#This Row],[Sell Price]]*Table1[[#This Row],[Annual Prediction]]</f>
        <v>69000</v>
      </c>
      <c r="AB27" s="6">
        <f ca="1">Table1[[#This Row],[Annual Income]]-(Table1[[#This Row],[Annual Cost]]+Table1[[#This Row],[Development Cost]]+Table1[[#This Row],[Annual Assembly Cost]])</f>
        <v>22200</v>
      </c>
      <c r="AC27" s="7">
        <f ca="1">Table1[[#This Row],[Annual Income]]-(Table1[[#This Row],[Annual Cost]]+Table1[[#This Row],[Assembly Cost]])</f>
        <v>38840</v>
      </c>
    </row>
    <row r="28" spans="1:29" x14ac:dyDescent="0.25">
      <c r="A28" s="1" t="s">
        <v>86</v>
      </c>
      <c r="N28" s="4" t="e">
        <f ca="1">SUM(Table1[[#This Row],[Concept]:[Production ready]])/COUNT(Table1[[#This Row],[Concept]:[Production ready]])</f>
        <v>#DIV/0!</v>
      </c>
      <c r="O28" s="1" t="s">
        <v>16</v>
      </c>
      <c r="P28" s="1" t="s">
        <v>35</v>
      </c>
      <c r="Q28" s="1">
        <v>100</v>
      </c>
      <c r="R28" s="1">
        <v>10</v>
      </c>
      <c r="S28" s="6">
        <v>100</v>
      </c>
      <c r="T28" s="6">
        <f ca="1">Table1[[#This Row],[Per Part Cost]]*Table1[[#This Row],[Annual Prediction]]</f>
        <v>10000</v>
      </c>
      <c r="U28" s="6">
        <f ca="1">(Table1[[#This Row],[Development Time]]*$AE$3)*$AE$4</f>
        <v>400</v>
      </c>
      <c r="V28" s="8">
        <v>10</v>
      </c>
      <c r="W28" s="6">
        <f ca="1">Table1[[#This Row],[Assembly Time]]*$AE$3*$AE$5</f>
        <v>80</v>
      </c>
      <c r="X28" s="6">
        <f ca="1">Table1[[#This Row],[Assembly Cost]]*Table1[[#This Row],[Annual Prediction]]</f>
        <v>8000</v>
      </c>
      <c r="Y28" s="3">
        <v>0.5</v>
      </c>
      <c r="Z28" s="6">
        <f ca="1">(Table1[[#This Row],[Per Part Cost]]+Table1[[#This Row],[Assembly Cost]])*(1+Table1[[#This Row],[Revenue markup]])</f>
        <v>270</v>
      </c>
      <c r="AA28" s="6">
        <f ca="1">Table1[[#This Row],[Sell Price]]*Table1[[#This Row],[Annual Prediction]]</f>
        <v>27000</v>
      </c>
      <c r="AB28" s="6">
        <f ca="1">Table1[[#This Row],[Annual Income]]-(Table1[[#This Row],[Annual Cost]]+Table1[[#This Row],[Development Cost]]+Table1[[#This Row],[Annual Assembly Cost]])</f>
        <v>8600</v>
      </c>
      <c r="AC28" s="7">
        <f ca="1">Table1[[#This Row],[Annual Income]]-(Table1[[#This Row],[Annual Cost]]+Table1[[#This Row],[Assembly Cost]])</f>
        <v>16920</v>
      </c>
    </row>
    <row r="29" spans="1:29" ht="30" x14ac:dyDescent="0.25">
      <c r="A29" s="1" t="s">
        <v>89</v>
      </c>
      <c r="N29" s="4" t="e">
        <f ca="1">SUM(Table1[[#This Row],[Concept]:[Production ready]])/COUNT(Table1[[#This Row],[Concept]:[Production ready]])</f>
        <v>#DIV/0!</v>
      </c>
      <c r="O29" s="1" t="s">
        <v>16</v>
      </c>
      <c r="P29" s="1" t="s">
        <v>158</v>
      </c>
      <c r="Q29" s="1">
        <v>100</v>
      </c>
      <c r="R29" s="1">
        <v>30</v>
      </c>
      <c r="S29" s="6">
        <v>10</v>
      </c>
      <c r="T29" s="6">
        <f ca="1">Table1[[#This Row],[Per Part Cost]]*Table1[[#This Row],[Annual Prediction]]</f>
        <v>1000</v>
      </c>
      <c r="U29" s="6">
        <f ca="1">(Table1[[#This Row],[Development Time]]*$AE$3)*$AE$4</f>
        <v>1200</v>
      </c>
      <c r="V29" s="8">
        <v>1</v>
      </c>
      <c r="W29" s="6">
        <f ca="1">Table1[[#This Row],[Assembly Time]]*$AE$3*$AE$5</f>
        <v>8</v>
      </c>
      <c r="X29" s="6">
        <f ca="1">Table1[[#This Row],[Assembly Cost]]*Table1[[#This Row],[Annual Prediction]]</f>
        <v>800</v>
      </c>
      <c r="Y29" s="3">
        <v>0.5</v>
      </c>
      <c r="Z29" s="6">
        <f ca="1">(Table1[[#This Row],[Per Part Cost]]+Table1[[#This Row],[Assembly Cost]])*(1+Table1[[#This Row],[Revenue markup]])</f>
        <v>27</v>
      </c>
      <c r="AA29" s="6">
        <f ca="1">Table1[[#This Row],[Sell Price]]*Table1[[#This Row],[Annual Prediction]]</f>
        <v>2700</v>
      </c>
      <c r="AB29" s="6">
        <f ca="1">Table1[[#This Row],[Annual Income]]-(Table1[[#This Row],[Annual Cost]]+Table1[[#This Row],[Development Cost]]+Table1[[#This Row],[Annual Assembly Cost]])</f>
        <v>-300</v>
      </c>
      <c r="AC29" s="7">
        <f ca="1">Table1[[#This Row],[Annual Income]]-(Table1[[#This Row],[Annual Cost]]+Table1[[#This Row],[Assembly Cost]])</f>
        <v>1692</v>
      </c>
    </row>
    <row r="30" spans="1:29" x14ac:dyDescent="0.25">
      <c r="A30" s="1" t="s">
        <v>90</v>
      </c>
      <c r="N30" s="4" t="e">
        <f ca="1">SUM(Table1[[#This Row],[Concept]:[Production ready]])/COUNT(Table1[[#This Row],[Concept]:[Production ready]])</f>
        <v>#DIV/0!</v>
      </c>
      <c r="O30" s="1" t="s">
        <v>16</v>
      </c>
      <c r="P30" s="1" t="s">
        <v>158</v>
      </c>
      <c r="Q30" s="1">
        <v>100</v>
      </c>
      <c r="R30" s="1">
        <v>30</v>
      </c>
      <c r="S30" s="6">
        <v>10</v>
      </c>
      <c r="T30" s="6">
        <f ca="1">Table1[[#This Row],[Per Part Cost]]*Table1[[#This Row],[Annual Prediction]]</f>
        <v>1000</v>
      </c>
      <c r="U30" s="6">
        <f ca="1">(Table1[[#This Row],[Development Time]]*$AE$3)*$AE$4</f>
        <v>1200</v>
      </c>
      <c r="V30" s="8">
        <v>1</v>
      </c>
      <c r="W30" s="6">
        <f ca="1">Table1[[#This Row],[Assembly Time]]*$AE$3*$AE$5</f>
        <v>8</v>
      </c>
      <c r="X30" s="6">
        <f ca="1">Table1[[#This Row],[Assembly Cost]]*Table1[[#This Row],[Annual Prediction]]</f>
        <v>800</v>
      </c>
      <c r="Y30" s="3">
        <v>0.5</v>
      </c>
      <c r="Z30" s="6">
        <f ca="1">(Table1[[#This Row],[Per Part Cost]]+Table1[[#This Row],[Assembly Cost]])*(1+Table1[[#This Row],[Revenue markup]])</f>
        <v>27</v>
      </c>
      <c r="AA30" s="6">
        <f ca="1">Table1[[#This Row],[Sell Price]]*Table1[[#This Row],[Annual Prediction]]</f>
        <v>2700</v>
      </c>
      <c r="AB30" s="6">
        <f ca="1">Table1[[#This Row],[Annual Income]]-(Table1[[#This Row],[Annual Cost]]+Table1[[#This Row],[Development Cost]]+Table1[[#This Row],[Annual Assembly Cost]])</f>
        <v>-300</v>
      </c>
      <c r="AC30" s="7">
        <f ca="1">Table1[[#This Row],[Annual Income]]-(Table1[[#This Row],[Annual Cost]]+Table1[[#This Row],[Assembly Cost]])</f>
        <v>1692</v>
      </c>
    </row>
    <row r="31" spans="1:29" x14ac:dyDescent="0.25">
      <c r="A31" s="1" t="s">
        <v>91</v>
      </c>
      <c r="N31" s="4" t="e">
        <f ca="1">SUM(Table1[[#This Row],[Concept]:[Production ready]])/COUNT(Table1[[#This Row],[Concept]:[Production ready]])</f>
        <v>#DIV/0!</v>
      </c>
      <c r="O31" s="1" t="s">
        <v>16</v>
      </c>
      <c r="P31" s="1" t="s">
        <v>158</v>
      </c>
      <c r="Q31" s="1">
        <v>100</v>
      </c>
      <c r="R31" s="1">
        <v>30</v>
      </c>
      <c r="S31" s="6">
        <v>10</v>
      </c>
      <c r="T31" s="6">
        <f ca="1">Table1[[#This Row],[Per Part Cost]]*Table1[[#This Row],[Annual Prediction]]</f>
        <v>1000</v>
      </c>
      <c r="U31" s="6">
        <f ca="1">(Table1[[#This Row],[Development Time]]*$AE$3)*$AE$4</f>
        <v>1200</v>
      </c>
      <c r="V31" s="8">
        <v>1</v>
      </c>
      <c r="W31" s="6">
        <f ca="1">Table1[[#This Row],[Assembly Time]]*$AE$3*$AE$5</f>
        <v>8</v>
      </c>
      <c r="X31" s="6">
        <f ca="1">Table1[[#This Row],[Assembly Cost]]*Table1[[#This Row],[Annual Prediction]]</f>
        <v>800</v>
      </c>
      <c r="Y31" s="3">
        <v>0.5</v>
      </c>
      <c r="Z31" s="6">
        <f ca="1">(Table1[[#This Row],[Per Part Cost]]+Table1[[#This Row],[Assembly Cost]])*(1+Table1[[#This Row],[Revenue markup]])</f>
        <v>27</v>
      </c>
      <c r="AA31" s="6">
        <f ca="1">Table1[[#This Row],[Sell Price]]*Table1[[#This Row],[Annual Prediction]]</f>
        <v>2700</v>
      </c>
      <c r="AB31" s="6">
        <f ca="1">Table1[[#This Row],[Annual Income]]-(Table1[[#This Row],[Annual Cost]]+Table1[[#This Row],[Development Cost]]+Table1[[#This Row],[Annual Assembly Cost]])</f>
        <v>-300</v>
      </c>
      <c r="AC31" s="7">
        <f ca="1">Table1[[#This Row],[Annual Income]]-(Table1[[#This Row],[Annual Cost]]+Table1[[#This Row],[Assembly Cost]])</f>
        <v>1692</v>
      </c>
    </row>
    <row r="32" spans="1:29" x14ac:dyDescent="0.25">
      <c r="A32" s="1" t="s">
        <v>93</v>
      </c>
      <c r="N32" s="4" t="e">
        <f ca="1">SUM(Table1[[#This Row],[Concept]:[Production ready]])/COUNT(Table1[[#This Row],[Concept]:[Production ready]])</f>
        <v>#DIV/0!</v>
      </c>
      <c r="O32" s="1" t="s">
        <v>16</v>
      </c>
      <c r="P32" s="1" t="s">
        <v>158</v>
      </c>
      <c r="Q32" s="1">
        <v>100</v>
      </c>
      <c r="R32" s="1">
        <v>30</v>
      </c>
      <c r="S32" s="6">
        <v>40</v>
      </c>
      <c r="T32" s="6">
        <f ca="1">Table1[[#This Row],[Per Part Cost]]*Table1[[#This Row],[Annual Prediction]]</f>
        <v>4000</v>
      </c>
      <c r="U32" s="6">
        <f ca="1">(Table1[[#This Row],[Development Time]]*$AE$3)*$AE$4</f>
        <v>1200</v>
      </c>
      <c r="V32" s="8">
        <v>3</v>
      </c>
      <c r="W32" s="6">
        <f ca="1">Table1[[#This Row],[Assembly Time]]*$AE$3*$AE$5</f>
        <v>24</v>
      </c>
      <c r="X32" s="6">
        <f ca="1">Table1[[#This Row],[Assembly Cost]]*Table1[[#This Row],[Annual Prediction]]</f>
        <v>2400</v>
      </c>
      <c r="Y32" s="3">
        <v>0.5</v>
      </c>
      <c r="Z32" s="6">
        <f ca="1">(Table1[[#This Row],[Per Part Cost]]+Table1[[#This Row],[Assembly Cost]])*(1+Table1[[#This Row],[Revenue markup]])</f>
        <v>96</v>
      </c>
      <c r="AA32" s="6">
        <f ca="1">Table1[[#This Row],[Sell Price]]*Table1[[#This Row],[Annual Prediction]]</f>
        <v>9600</v>
      </c>
      <c r="AB32" s="6">
        <f ca="1">Table1[[#This Row],[Annual Income]]-(Table1[[#This Row],[Annual Cost]]+Table1[[#This Row],[Development Cost]]+Table1[[#This Row],[Annual Assembly Cost]])</f>
        <v>2000</v>
      </c>
      <c r="AC32" s="7">
        <f ca="1">Table1[[#This Row],[Annual Income]]-(Table1[[#This Row],[Annual Cost]]+Table1[[#This Row],[Assembly Cost]])</f>
        <v>5576</v>
      </c>
    </row>
    <row r="33" spans="1:29" x14ac:dyDescent="0.25">
      <c r="A33" s="1" t="s">
        <v>95</v>
      </c>
      <c r="N33" s="4" t="e">
        <f ca="1">SUM(Table1[[#This Row],[Concept]:[Production ready]])/COUNT(Table1[[#This Row],[Concept]:[Production ready]])</f>
        <v>#DIV/0!</v>
      </c>
      <c r="O33" s="1" t="s">
        <v>184</v>
      </c>
      <c r="P33" s="1" t="s">
        <v>185</v>
      </c>
      <c r="Q33" s="1">
        <v>100</v>
      </c>
      <c r="R33" s="1">
        <v>30</v>
      </c>
      <c r="S33" s="6">
        <v>100</v>
      </c>
      <c r="T33" s="6">
        <f ca="1">Table1[[#This Row],[Per Part Cost]]*Table1[[#This Row],[Annual Prediction]]</f>
        <v>10000</v>
      </c>
      <c r="U33" s="6">
        <f ca="1">(Table1[[#This Row],[Development Time]]*$AE$3)*$AE$4</f>
        <v>1200</v>
      </c>
      <c r="V33" s="8">
        <v>2</v>
      </c>
      <c r="W33" s="6">
        <f ca="1">Table1[[#This Row],[Assembly Time]]*$AE$3*$AE$5</f>
        <v>16</v>
      </c>
      <c r="X33" s="6">
        <f ca="1">Table1[[#This Row],[Assembly Cost]]*Table1[[#This Row],[Annual Prediction]]</f>
        <v>1600</v>
      </c>
      <c r="Y33" s="3">
        <v>0.5</v>
      </c>
      <c r="Z33" s="6">
        <f ca="1">(Table1[[#This Row],[Per Part Cost]]+Table1[[#This Row],[Assembly Cost]])*(1+Table1[[#This Row],[Revenue markup]])</f>
        <v>174</v>
      </c>
      <c r="AA33" s="6">
        <f ca="1">Table1[[#This Row],[Sell Price]]*Table1[[#This Row],[Annual Prediction]]</f>
        <v>17400</v>
      </c>
      <c r="AB33" s="6">
        <f ca="1">Table1[[#This Row],[Annual Income]]-(Table1[[#This Row],[Annual Cost]]+Table1[[#This Row],[Development Cost]]+Table1[[#This Row],[Annual Assembly Cost]])</f>
        <v>4600</v>
      </c>
      <c r="AC33" s="7">
        <f ca="1">Table1[[#This Row],[Annual Income]]-(Table1[[#This Row],[Annual Cost]]+Table1[[#This Row],[Assembly Cost]])</f>
        <v>7384</v>
      </c>
    </row>
    <row r="34" spans="1:29" x14ac:dyDescent="0.25">
      <c r="A34" s="1" t="s">
        <v>96</v>
      </c>
      <c r="N34" s="4" t="e">
        <f ca="1">SUM(Table1[[#This Row],[Concept]:[Production ready]])/COUNT(Table1[[#This Row],[Concept]:[Production ready]])</f>
        <v>#DIV/0!</v>
      </c>
      <c r="O34" s="1" t="s">
        <v>16</v>
      </c>
      <c r="P34" s="1" t="s">
        <v>158</v>
      </c>
      <c r="Q34" s="1">
        <v>100</v>
      </c>
      <c r="R34" s="1">
        <v>10</v>
      </c>
      <c r="S34" s="6">
        <v>50</v>
      </c>
      <c r="T34" s="6">
        <f ca="1">Table1[[#This Row],[Per Part Cost]]*Table1[[#This Row],[Annual Prediction]]</f>
        <v>5000</v>
      </c>
      <c r="U34" s="6">
        <f ca="1">(Table1[[#This Row],[Development Time]]*$AE$3)*$AE$4</f>
        <v>400</v>
      </c>
      <c r="V34" s="8">
        <v>2</v>
      </c>
      <c r="W34" s="6">
        <f ca="1">Table1[[#This Row],[Assembly Time]]*$AE$3*$AE$5</f>
        <v>16</v>
      </c>
      <c r="X34" s="6">
        <f ca="1">Table1[[#This Row],[Assembly Cost]]*Table1[[#This Row],[Annual Prediction]]</f>
        <v>1600</v>
      </c>
      <c r="Y34" s="3">
        <v>0.5</v>
      </c>
      <c r="Z34" s="6">
        <f ca="1">(Table1[[#This Row],[Per Part Cost]]+Table1[[#This Row],[Assembly Cost]])*(1+Table1[[#This Row],[Revenue markup]])</f>
        <v>99</v>
      </c>
      <c r="AA34" s="6">
        <f ca="1">Table1[[#This Row],[Sell Price]]*Table1[[#This Row],[Annual Prediction]]</f>
        <v>9900</v>
      </c>
      <c r="AB34" s="6">
        <f ca="1">Table1[[#This Row],[Annual Income]]-(Table1[[#This Row],[Annual Cost]]+Table1[[#This Row],[Development Cost]]+Table1[[#This Row],[Annual Assembly Cost]])</f>
        <v>2900</v>
      </c>
      <c r="AC34" s="7">
        <f ca="1">Table1[[#This Row],[Annual Income]]-(Table1[[#This Row],[Annual Cost]]+Table1[[#This Row],[Assembly Cost]])</f>
        <v>4884</v>
      </c>
    </row>
    <row r="35" spans="1:29" x14ac:dyDescent="0.25">
      <c r="A35" s="1" t="s">
        <v>113</v>
      </c>
      <c r="N35" s="4" t="e">
        <f ca="1">SUM(Table1[[#This Row],[Concept]:[Production ready]])/COUNT(Table1[[#This Row],[Concept]:[Production ready]])</f>
        <v>#DIV/0!</v>
      </c>
      <c r="O35" s="1" t="s">
        <v>16</v>
      </c>
      <c r="P35" s="1" t="s">
        <v>158</v>
      </c>
      <c r="Q35" s="1">
        <v>100</v>
      </c>
      <c r="R35" s="1">
        <v>10</v>
      </c>
      <c r="S35" s="6">
        <v>40</v>
      </c>
      <c r="T35" s="6">
        <f ca="1">Table1[[#This Row],[Per Part Cost]]*Table1[[#This Row],[Annual Prediction]]</f>
        <v>4000</v>
      </c>
      <c r="U35" s="6">
        <f ca="1">(Table1[[#This Row],[Development Time]]*$AE$3)*$AE$4</f>
        <v>400</v>
      </c>
      <c r="V35" s="8">
        <v>3</v>
      </c>
      <c r="W35" s="6">
        <f ca="1">Table1[[#This Row],[Assembly Time]]*$AE$3*$AE$5</f>
        <v>24</v>
      </c>
      <c r="X35" s="6">
        <f ca="1">Table1[[#This Row],[Assembly Cost]]*Table1[[#This Row],[Annual Prediction]]</f>
        <v>2400</v>
      </c>
      <c r="Y35" s="3">
        <v>0.5</v>
      </c>
      <c r="Z35" s="6">
        <f ca="1">(Table1[[#This Row],[Per Part Cost]]+Table1[[#This Row],[Assembly Cost]])*(1+Table1[[#This Row],[Revenue markup]])</f>
        <v>96</v>
      </c>
      <c r="AA35" s="6">
        <f ca="1">Table1[[#This Row],[Sell Price]]*Table1[[#This Row],[Annual Prediction]]</f>
        <v>9600</v>
      </c>
      <c r="AB35" s="6">
        <f ca="1">Table1[[#This Row],[Annual Income]]-(Table1[[#This Row],[Annual Cost]]+Table1[[#This Row],[Development Cost]]+Table1[[#This Row],[Annual Assembly Cost]])</f>
        <v>2800</v>
      </c>
      <c r="AC35" s="7">
        <f ca="1">Table1[[#This Row],[Annual Income]]-(Table1[[#This Row],[Annual Cost]]+Table1[[#This Row],[Assembly Cost]])</f>
        <v>5576</v>
      </c>
    </row>
    <row r="36" spans="1:29" ht="30" x14ac:dyDescent="0.25">
      <c r="A36" s="1" t="s">
        <v>137</v>
      </c>
      <c r="N36" s="4" t="e">
        <f ca="1">SUM(Table1[[#This Row],[Concept]:[Production ready]])/COUNT(Table1[[#This Row],[Concept]:[Production ready]])</f>
        <v>#DIV/0!</v>
      </c>
      <c r="O36" s="1" t="s">
        <v>159</v>
      </c>
      <c r="P36" s="1" t="s">
        <v>160</v>
      </c>
      <c r="Q36" s="1">
        <v>100</v>
      </c>
      <c r="R36" s="1">
        <v>30</v>
      </c>
      <c r="S36" s="6">
        <v>100</v>
      </c>
      <c r="T36" s="6">
        <f ca="1">Table1[[#This Row],[Per Part Cost]]*Table1[[#This Row],[Annual Prediction]]</f>
        <v>10000</v>
      </c>
      <c r="U36" s="6">
        <f ca="1">(Table1[[#This Row],[Development Time]]*$AE$3)*$AE$4</f>
        <v>1200</v>
      </c>
      <c r="V36" s="8">
        <v>4</v>
      </c>
      <c r="W36" s="6">
        <f ca="1">Table1[[#This Row],[Assembly Time]]*$AE$3*$AE$5</f>
        <v>32</v>
      </c>
      <c r="X36" s="6">
        <f ca="1">Table1[[#This Row],[Assembly Cost]]*Table1[[#This Row],[Annual Prediction]]</f>
        <v>3200</v>
      </c>
      <c r="Y36" s="3">
        <v>0.5</v>
      </c>
      <c r="Z36" s="6">
        <f ca="1">(Table1[[#This Row],[Per Part Cost]]+Table1[[#This Row],[Assembly Cost]])*(1+Table1[[#This Row],[Revenue markup]])</f>
        <v>198</v>
      </c>
      <c r="AA36" s="6">
        <f ca="1">Table1[[#This Row],[Sell Price]]*Table1[[#This Row],[Annual Prediction]]</f>
        <v>19800</v>
      </c>
      <c r="AB36" s="6">
        <f ca="1">Table1[[#This Row],[Annual Income]]-(Table1[[#This Row],[Annual Cost]]+Table1[[#This Row],[Development Cost]]+Table1[[#This Row],[Annual Assembly Cost]])</f>
        <v>5400</v>
      </c>
      <c r="AC36" s="7">
        <f ca="1">Table1[[#This Row],[Annual Income]]-(Table1[[#This Row],[Annual Cost]]+Table1[[#This Row],[Assembly Cost]])</f>
        <v>9768</v>
      </c>
    </row>
    <row r="37" spans="1:29" ht="30" x14ac:dyDescent="0.25">
      <c r="A37" s="1" t="s">
        <v>18</v>
      </c>
      <c r="B37" s="1" t="s">
        <v>19</v>
      </c>
      <c r="C37" s="1" t="s">
        <v>32</v>
      </c>
      <c r="D37" s="1" t="s">
        <v>25</v>
      </c>
      <c r="F37" s="3">
        <v>0.25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f ca="1">SUM(Table1[[#This Row],[Concept]:[Production ready]])/COUNT(Table1[[#This Row],[Concept]:[Production ready]])</f>
        <v>3.125E-2</v>
      </c>
      <c r="O37" s="1" t="s">
        <v>159</v>
      </c>
      <c r="P37" s="1" t="s">
        <v>160</v>
      </c>
      <c r="Q37" s="1">
        <v>50</v>
      </c>
      <c r="R37" s="1">
        <v>30</v>
      </c>
      <c r="S37" s="6">
        <v>150</v>
      </c>
      <c r="T37" s="6">
        <f ca="1">Table1[[#This Row],[Per Part Cost]]*Table1[[#This Row],[Annual Prediction]]</f>
        <v>7500</v>
      </c>
      <c r="U37" s="6">
        <f ca="1">(Table1[[#This Row],[Development Time]]*$AE$3)*$AE$4</f>
        <v>1200</v>
      </c>
      <c r="V37" s="8">
        <v>20</v>
      </c>
      <c r="W37" s="6">
        <f ca="1">Table1[[#This Row],[Assembly Time]]*$AE$3*$AE$5</f>
        <v>160</v>
      </c>
      <c r="X37" s="6">
        <f ca="1">Table1[[#This Row],[Assembly Cost]]*Table1[[#This Row],[Annual Prediction]]</f>
        <v>8000</v>
      </c>
      <c r="Y37" s="3">
        <v>0.5</v>
      </c>
      <c r="Z37" s="6">
        <f ca="1">(Table1[[#This Row],[Per Part Cost]]+Table1[[#This Row],[Assembly Cost]])*(1+Table1[[#This Row],[Revenue markup]])</f>
        <v>465</v>
      </c>
      <c r="AA37" s="6">
        <f ca="1">Table1[[#This Row],[Sell Price]]*Table1[[#This Row],[Annual Prediction]]</f>
        <v>23250</v>
      </c>
      <c r="AB37" s="6">
        <f ca="1">Table1[[#This Row],[Annual Income]]-(Table1[[#This Row],[Annual Cost]]+Table1[[#This Row],[Development Cost]]+Table1[[#This Row],[Annual Assembly Cost]])</f>
        <v>6550</v>
      </c>
      <c r="AC37" s="7">
        <f ca="1">Table1[[#This Row],[Annual Income]]-(Table1[[#This Row],[Annual Cost]]+Table1[[#This Row],[Assembly Cost]])</f>
        <v>15590</v>
      </c>
    </row>
    <row r="38" spans="1:29" x14ac:dyDescent="0.25">
      <c r="A38" s="1" t="s">
        <v>58</v>
      </c>
      <c r="B38" s="1" t="s">
        <v>115</v>
      </c>
      <c r="D38" s="1" t="s">
        <v>116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f ca="1">SUM(Table1[[#This Row],[Concept]:[Production ready]])/COUNT(Table1[[#This Row],[Concept]:[Production ready]])</f>
        <v>0</v>
      </c>
      <c r="O38" s="1" t="s">
        <v>16</v>
      </c>
      <c r="P38" s="1" t="s">
        <v>122</v>
      </c>
      <c r="Q38" s="1">
        <v>50</v>
      </c>
      <c r="R38" s="1">
        <v>20</v>
      </c>
      <c r="S38" s="6">
        <v>90</v>
      </c>
      <c r="T38" s="6">
        <f ca="1">Table1[[#This Row],[Per Part Cost]]*Table1[[#This Row],[Annual Prediction]]</f>
        <v>9000</v>
      </c>
      <c r="U38" s="6">
        <f ca="1">(Table1[[#This Row],[Development Time]]*$AE$3)*$AE$4</f>
        <v>800</v>
      </c>
      <c r="V38" s="8">
        <v>10</v>
      </c>
      <c r="W38" s="6">
        <f ca="1">Table1[[#This Row],[Assembly Time]]*$AE$3*$AE$5</f>
        <v>80</v>
      </c>
      <c r="X38" s="6">
        <f ca="1">Table1[[#This Row],[Assembly Cost]]*Table1[[#This Row],[Annual Prediction]]</f>
        <v>8000</v>
      </c>
      <c r="Y38" s="3">
        <v>0.5</v>
      </c>
      <c r="Z38" s="6">
        <f ca="1">(Table1[[#This Row],[Per Part Cost]]+Table1[[#This Row],[Assembly Cost]])*(1+Table1[[#This Row],[Revenue markup]])</f>
        <v>255</v>
      </c>
      <c r="AA38" s="6">
        <f ca="1">Table1[[#This Row],[Sell Price]]*Table1[[#This Row],[Annual Prediction]]</f>
        <v>25500</v>
      </c>
      <c r="AB38" s="6">
        <f ca="1">Table1[[#This Row],[Annual Income]]-(Table1[[#This Row],[Annual Cost]]+Table1[[#This Row],[Development Cost]]+Table1[[#This Row],[Annual Assembly Cost]])</f>
        <v>7700</v>
      </c>
      <c r="AC38" s="7">
        <f ca="1">Table1[[#This Row],[Annual Income]]-(Table1[[#This Row],[Annual Cost]]+Table1[[#This Row],[Assembly Cost]])</f>
        <v>16420</v>
      </c>
    </row>
    <row r="39" spans="1:29" x14ac:dyDescent="0.25">
      <c r="A39" s="1" t="s">
        <v>59</v>
      </c>
      <c r="B39" s="1" t="s">
        <v>117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f ca="1">SUM(Table1[[#This Row],[Concept]:[Production ready]])/COUNT(Table1[[#This Row],[Concept]:[Production ready]])</f>
        <v>0</v>
      </c>
      <c r="O39" s="1" t="s">
        <v>16</v>
      </c>
      <c r="P39" s="1" t="s">
        <v>122</v>
      </c>
      <c r="Q39" s="1">
        <v>50</v>
      </c>
      <c r="R39" s="1">
        <v>20</v>
      </c>
      <c r="S39" s="6">
        <v>100</v>
      </c>
      <c r="T39" s="6">
        <f ca="1">Table1[[#This Row],[Per Part Cost]]*Table1[[#This Row],[Annual Prediction]]</f>
        <v>10000</v>
      </c>
      <c r="U39" s="6">
        <f ca="1">(Table1[[#This Row],[Development Time]]*$AE$3)*$AE$4</f>
        <v>800</v>
      </c>
      <c r="V39" s="8">
        <v>10</v>
      </c>
      <c r="W39" s="6">
        <f ca="1">Table1[[#This Row],[Assembly Time]]*$AE$3*$AE$5</f>
        <v>80</v>
      </c>
      <c r="X39" s="6">
        <f ca="1">Table1[[#This Row],[Assembly Cost]]*Table1[[#This Row],[Annual Prediction]]</f>
        <v>8000</v>
      </c>
      <c r="Y39" s="3">
        <v>0.5</v>
      </c>
      <c r="Z39" s="6">
        <f ca="1">(Table1[[#This Row],[Per Part Cost]]+Table1[[#This Row],[Assembly Cost]])*(1+Table1[[#This Row],[Revenue markup]])</f>
        <v>270</v>
      </c>
      <c r="AA39" s="6">
        <f ca="1">Table1[[#This Row],[Sell Price]]*Table1[[#This Row],[Annual Prediction]]</f>
        <v>27000</v>
      </c>
      <c r="AB39" s="6">
        <f ca="1">Table1[[#This Row],[Annual Income]]-(Table1[[#This Row],[Annual Cost]]+Table1[[#This Row],[Development Cost]]+Table1[[#This Row],[Annual Assembly Cost]])</f>
        <v>8200</v>
      </c>
      <c r="AC39" s="7">
        <f ca="1">Table1[[#This Row],[Annual Income]]-(Table1[[#This Row],[Annual Cost]]+Table1[[#This Row],[Assembly Cost]])</f>
        <v>16920</v>
      </c>
    </row>
    <row r="40" spans="1:29" ht="30" x14ac:dyDescent="0.25">
      <c r="A40" s="1" t="s">
        <v>60</v>
      </c>
      <c r="B40" s="1" t="s">
        <v>118</v>
      </c>
      <c r="C40" s="1" t="s">
        <v>119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4">
        <f ca="1">SUM(Table1[[#This Row],[Concept]:[Production ready]])/COUNT(Table1[[#This Row],[Concept]:[Production ready]])</f>
        <v>0</v>
      </c>
      <c r="O40" s="1" t="s">
        <v>16</v>
      </c>
      <c r="P40" s="1" t="s">
        <v>35</v>
      </c>
      <c r="Q40" s="1">
        <v>50</v>
      </c>
      <c r="R40" s="1">
        <v>20</v>
      </c>
      <c r="S40" s="6">
        <v>60</v>
      </c>
      <c r="T40" s="6">
        <f ca="1">Table1[[#This Row],[Per Part Cost]]*Table1[[#This Row],[Annual Prediction]]</f>
        <v>6000</v>
      </c>
      <c r="U40" s="6">
        <f ca="1">(Table1[[#This Row],[Development Time]]*$AE$3)*$AE$4</f>
        <v>800</v>
      </c>
      <c r="V40" s="8">
        <v>5</v>
      </c>
      <c r="W40" s="6">
        <f ca="1">Table1[[#This Row],[Assembly Time]]*$AE$3*$AE$5</f>
        <v>40</v>
      </c>
      <c r="X40" s="6">
        <f ca="1">Table1[[#This Row],[Assembly Cost]]*Table1[[#This Row],[Annual Prediction]]</f>
        <v>4000</v>
      </c>
      <c r="Y40" s="3">
        <v>0.5</v>
      </c>
      <c r="Z40" s="6">
        <f ca="1">(Table1[[#This Row],[Per Part Cost]]+Table1[[#This Row],[Assembly Cost]])*(1+Table1[[#This Row],[Revenue markup]])</f>
        <v>150</v>
      </c>
      <c r="AA40" s="6">
        <f ca="1">Table1[[#This Row],[Sell Price]]*Table1[[#This Row],[Annual Prediction]]</f>
        <v>15000</v>
      </c>
      <c r="AB40" s="6">
        <f ca="1">Table1[[#This Row],[Annual Income]]-(Table1[[#This Row],[Annual Cost]]+Table1[[#This Row],[Development Cost]]+Table1[[#This Row],[Annual Assembly Cost]])</f>
        <v>4200</v>
      </c>
      <c r="AC40" s="7">
        <f ca="1">Table1[[#This Row],[Annual Income]]-(Table1[[#This Row],[Annual Cost]]+Table1[[#This Row],[Assembly Cost]])</f>
        <v>8960</v>
      </c>
    </row>
    <row r="41" spans="1:29" x14ac:dyDescent="0.25">
      <c r="A41" s="1" t="s">
        <v>74</v>
      </c>
      <c r="B41" s="1" t="s">
        <v>144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4">
        <f ca="1">SUM(Table1[[#This Row],[Concept]:[Production ready]])/COUNT(Table1[[#This Row],[Concept]:[Production ready]])</f>
        <v>0</v>
      </c>
      <c r="O41" s="1" t="s">
        <v>16</v>
      </c>
      <c r="P41" s="1" t="s">
        <v>158</v>
      </c>
      <c r="Q41" s="1">
        <v>50</v>
      </c>
      <c r="R41" s="1">
        <v>5</v>
      </c>
      <c r="S41" s="6">
        <v>50</v>
      </c>
      <c r="T41" s="6">
        <f ca="1">Table1[[#This Row],[Per Part Cost]]*Table1[[#This Row],[Annual Prediction]]</f>
        <v>2500</v>
      </c>
      <c r="U41" s="6">
        <f ca="1">(Table1[[#This Row],[Development Time]]*$AE$3)*$AE$4</f>
        <v>200</v>
      </c>
      <c r="V41" s="8">
        <v>2</v>
      </c>
      <c r="W41" s="6">
        <f ca="1">Table1[[#This Row],[Assembly Time]]*$AE$3*$AE$5</f>
        <v>16</v>
      </c>
      <c r="X41" s="6">
        <f ca="1">Table1[[#This Row],[Assembly Cost]]*Table1[[#This Row],[Annual Prediction]]</f>
        <v>800</v>
      </c>
      <c r="Y41" s="3">
        <v>0.5</v>
      </c>
      <c r="Z41" s="6">
        <f ca="1">(Table1[[#This Row],[Per Part Cost]]+Table1[[#This Row],[Assembly Cost]])*(1+Table1[[#This Row],[Revenue markup]])</f>
        <v>99</v>
      </c>
      <c r="AA41" s="6">
        <f ca="1">Table1[[#This Row],[Sell Price]]*Table1[[#This Row],[Annual Prediction]]</f>
        <v>4950</v>
      </c>
      <c r="AB41" s="6">
        <f ca="1">Table1[[#This Row],[Annual Income]]-(Table1[[#This Row],[Annual Cost]]+Table1[[#This Row],[Development Cost]]+Table1[[#This Row],[Annual Assembly Cost]])</f>
        <v>1450</v>
      </c>
      <c r="AC41" s="7">
        <f ca="1">Table1[[#This Row],[Annual Income]]-(Table1[[#This Row],[Annual Cost]]+Table1[[#This Row],[Assembly Cost]])</f>
        <v>2434</v>
      </c>
    </row>
    <row r="42" spans="1:29" x14ac:dyDescent="0.25">
      <c r="A42" s="1" t="s">
        <v>75</v>
      </c>
      <c r="B42" s="1" t="s">
        <v>145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4">
        <f ca="1">SUM(Table1[[#This Row],[Concept]:[Production ready]])/COUNT(Table1[[#This Row],[Concept]:[Production ready]])</f>
        <v>0</v>
      </c>
      <c r="O42" s="1" t="s">
        <v>16</v>
      </c>
      <c r="P42" s="1" t="s">
        <v>158</v>
      </c>
      <c r="Q42" s="1">
        <v>50</v>
      </c>
      <c r="R42" s="1">
        <v>5</v>
      </c>
      <c r="S42" s="6">
        <v>50</v>
      </c>
      <c r="T42" s="6">
        <f ca="1">Table1[[#This Row],[Per Part Cost]]*Table1[[#This Row],[Annual Prediction]]</f>
        <v>2500</v>
      </c>
      <c r="U42" s="6">
        <f ca="1">(Table1[[#This Row],[Development Time]]*$AE$3)*$AE$4</f>
        <v>200</v>
      </c>
      <c r="V42" s="8">
        <v>2</v>
      </c>
      <c r="W42" s="6">
        <f ca="1">Table1[[#This Row],[Assembly Time]]*$AE$3*$AE$5</f>
        <v>16</v>
      </c>
      <c r="X42" s="6">
        <f ca="1">Table1[[#This Row],[Assembly Cost]]*Table1[[#This Row],[Annual Prediction]]</f>
        <v>800</v>
      </c>
      <c r="Y42" s="3">
        <v>0.5</v>
      </c>
      <c r="Z42" s="6">
        <f ca="1">(Table1[[#This Row],[Per Part Cost]]+Table1[[#This Row],[Assembly Cost]])*(1+Table1[[#This Row],[Revenue markup]])</f>
        <v>99</v>
      </c>
      <c r="AA42" s="6">
        <f ca="1">Table1[[#This Row],[Sell Price]]*Table1[[#This Row],[Annual Prediction]]</f>
        <v>4950</v>
      </c>
      <c r="AB42" s="6">
        <f ca="1">Table1[[#This Row],[Annual Income]]-(Table1[[#This Row],[Annual Cost]]+Table1[[#This Row],[Development Cost]]+Table1[[#This Row],[Annual Assembly Cost]])</f>
        <v>1450</v>
      </c>
      <c r="AC42" s="7">
        <f ca="1">Table1[[#This Row],[Annual Income]]-(Table1[[#This Row],[Annual Cost]]+Table1[[#This Row],[Assembly Cost]])</f>
        <v>2434</v>
      </c>
    </row>
    <row r="43" spans="1:29" x14ac:dyDescent="0.25">
      <c r="A43" s="1" t="s">
        <v>76</v>
      </c>
      <c r="B43" s="1" t="s">
        <v>146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4">
        <f ca="1">SUM(Table1[[#This Row],[Concept]:[Production ready]])/COUNT(Table1[[#This Row],[Concept]:[Production ready]])</f>
        <v>0</v>
      </c>
      <c r="O43" s="1" t="s">
        <v>16</v>
      </c>
      <c r="P43" s="1" t="s">
        <v>158</v>
      </c>
      <c r="Q43" s="1">
        <v>50</v>
      </c>
      <c r="R43" s="1">
        <v>5</v>
      </c>
      <c r="S43" s="6">
        <v>50</v>
      </c>
      <c r="T43" s="6">
        <f ca="1">Table1[[#This Row],[Per Part Cost]]*Table1[[#This Row],[Annual Prediction]]</f>
        <v>2500</v>
      </c>
      <c r="U43" s="6">
        <f ca="1">(Table1[[#This Row],[Development Time]]*$AE$3)*$AE$4</f>
        <v>200</v>
      </c>
      <c r="V43" s="8">
        <v>2</v>
      </c>
      <c r="W43" s="6">
        <f ca="1">Table1[[#This Row],[Assembly Time]]*$AE$3*$AE$5</f>
        <v>16</v>
      </c>
      <c r="X43" s="6">
        <f ca="1">Table1[[#This Row],[Assembly Cost]]*Table1[[#This Row],[Annual Prediction]]</f>
        <v>800</v>
      </c>
      <c r="Y43" s="3">
        <v>0.5</v>
      </c>
      <c r="Z43" s="6">
        <f ca="1">(Table1[[#This Row],[Per Part Cost]]+Table1[[#This Row],[Assembly Cost]])*(1+Table1[[#This Row],[Revenue markup]])</f>
        <v>99</v>
      </c>
      <c r="AA43" s="6">
        <f ca="1">Table1[[#This Row],[Sell Price]]*Table1[[#This Row],[Annual Prediction]]</f>
        <v>4950</v>
      </c>
      <c r="AB43" s="6">
        <f ca="1">Table1[[#This Row],[Annual Income]]-(Table1[[#This Row],[Annual Cost]]+Table1[[#This Row],[Development Cost]]+Table1[[#This Row],[Annual Assembly Cost]])</f>
        <v>1450</v>
      </c>
      <c r="AC43" s="7">
        <f ca="1">Table1[[#This Row],[Annual Income]]-(Table1[[#This Row],[Annual Cost]]+Table1[[#This Row],[Assembly Cost]])</f>
        <v>2434</v>
      </c>
    </row>
    <row r="44" spans="1:29" x14ac:dyDescent="0.25">
      <c r="A44" s="1" t="s">
        <v>78</v>
      </c>
      <c r="B44" s="1" t="s">
        <v>148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4">
        <f ca="1">SUM(Table1[[#This Row],[Concept]:[Production ready]])/COUNT(Table1[[#This Row],[Concept]:[Production ready]])</f>
        <v>0</v>
      </c>
      <c r="O44" s="1" t="s">
        <v>16</v>
      </c>
      <c r="P44" s="1" t="s">
        <v>158</v>
      </c>
      <c r="Q44" s="1">
        <v>50</v>
      </c>
      <c r="R44" s="1">
        <v>150</v>
      </c>
      <c r="S44" s="6">
        <v>250</v>
      </c>
      <c r="T44" s="6">
        <f ca="1">Table1[[#This Row],[Per Part Cost]]*Table1[[#This Row],[Annual Prediction]]</f>
        <v>25000</v>
      </c>
      <c r="U44" s="6">
        <f ca="1">(Table1[[#This Row],[Development Time]]*$AE$3)*$AE$4</f>
        <v>6000</v>
      </c>
      <c r="V44" s="8">
        <v>20</v>
      </c>
      <c r="W44" s="6">
        <f ca="1">Table1[[#This Row],[Assembly Time]]*$AE$3*$AE$5</f>
        <v>160</v>
      </c>
      <c r="X44" s="6">
        <f ca="1">Table1[[#This Row],[Assembly Cost]]*Table1[[#This Row],[Annual Prediction]]</f>
        <v>16000</v>
      </c>
      <c r="Y44" s="3">
        <v>0.5</v>
      </c>
      <c r="Z44" s="6">
        <f ca="1">(Table1[[#This Row],[Per Part Cost]]+Table1[[#This Row],[Assembly Cost]])*(1+Table1[[#This Row],[Revenue markup]])</f>
        <v>615</v>
      </c>
      <c r="AA44" s="6">
        <f ca="1">Table1[[#This Row],[Sell Price]]*Table1[[#This Row],[Annual Prediction]]</f>
        <v>61500</v>
      </c>
      <c r="AB44" s="6">
        <f ca="1">Table1[[#This Row],[Annual Income]]-(Table1[[#This Row],[Annual Cost]]+Table1[[#This Row],[Development Cost]]+Table1[[#This Row],[Annual Assembly Cost]])</f>
        <v>14500</v>
      </c>
      <c r="AC44" s="7">
        <f ca="1">Table1[[#This Row],[Annual Income]]-(Table1[[#This Row],[Annual Cost]]+Table1[[#This Row],[Assembly Cost]])</f>
        <v>36340</v>
      </c>
    </row>
    <row r="45" spans="1:29" x14ac:dyDescent="0.25">
      <c r="A45" s="1" t="s">
        <v>88</v>
      </c>
      <c r="N45" s="4" t="e">
        <f ca="1">SUM(Table1[[#This Row],[Concept]:[Production ready]])/COUNT(Table1[[#This Row],[Concept]:[Production ready]])</f>
        <v>#DIV/0!</v>
      </c>
      <c r="O45" s="1" t="s">
        <v>16</v>
      </c>
      <c r="P45" s="1" t="s">
        <v>158</v>
      </c>
      <c r="Q45" s="1">
        <v>50</v>
      </c>
      <c r="R45" s="1">
        <v>30</v>
      </c>
      <c r="S45" s="6">
        <v>10</v>
      </c>
      <c r="T45" s="6">
        <f ca="1">Table1[[#This Row],[Per Part Cost]]*Table1[[#This Row],[Annual Prediction]]</f>
        <v>500</v>
      </c>
      <c r="U45" s="6">
        <f ca="1">(Table1[[#This Row],[Development Time]]*$AE$3)*$AE$4</f>
        <v>1200</v>
      </c>
      <c r="V45" s="8">
        <v>1</v>
      </c>
      <c r="W45" s="6">
        <f ca="1">Table1[[#This Row],[Assembly Time]]*$AE$3*$AE$5</f>
        <v>8</v>
      </c>
      <c r="X45" s="6">
        <f ca="1">Table1[[#This Row],[Assembly Cost]]*Table1[[#This Row],[Annual Prediction]]</f>
        <v>400</v>
      </c>
      <c r="Y45" s="3">
        <v>0.5</v>
      </c>
      <c r="Z45" s="6">
        <f ca="1">(Table1[[#This Row],[Per Part Cost]]+Table1[[#This Row],[Assembly Cost]])*(1+Table1[[#This Row],[Revenue markup]])</f>
        <v>27</v>
      </c>
      <c r="AA45" s="6">
        <f ca="1">Table1[[#This Row],[Sell Price]]*Table1[[#This Row],[Annual Prediction]]</f>
        <v>1350</v>
      </c>
      <c r="AB45" s="6">
        <f ca="1">Table1[[#This Row],[Annual Income]]-(Table1[[#This Row],[Annual Cost]]+Table1[[#This Row],[Development Cost]]+Table1[[#This Row],[Annual Assembly Cost]])</f>
        <v>-750</v>
      </c>
      <c r="AC45" s="7">
        <f ca="1">Table1[[#This Row],[Annual Income]]-(Table1[[#This Row],[Annual Cost]]+Table1[[#This Row],[Assembly Cost]])</f>
        <v>842</v>
      </c>
    </row>
    <row r="46" spans="1:29" x14ac:dyDescent="0.25">
      <c r="A46" s="1" t="s">
        <v>108</v>
      </c>
      <c r="N46" s="4" t="e">
        <f ca="1">SUM(Table1[[#This Row],[Concept]:[Production ready]])/COUNT(Table1[[#This Row],[Concept]:[Production ready]])</f>
        <v>#DIV/0!</v>
      </c>
      <c r="O46" s="1" t="s">
        <v>184</v>
      </c>
      <c r="P46" s="1" t="s">
        <v>185</v>
      </c>
      <c r="Q46" s="1">
        <v>50</v>
      </c>
      <c r="R46" s="1">
        <v>40</v>
      </c>
      <c r="S46" s="6">
        <v>300</v>
      </c>
      <c r="T46" s="6">
        <f ca="1">Table1[[#This Row],[Per Part Cost]]*Table1[[#This Row],[Annual Prediction]]</f>
        <v>15000</v>
      </c>
      <c r="U46" s="6">
        <f ca="1">(Table1[[#This Row],[Development Time]]*$AE$3)*$AE$4</f>
        <v>1600</v>
      </c>
      <c r="V46" s="8">
        <v>10</v>
      </c>
      <c r="W46" s="6">
        <f ca="1">Table1[[#This Row],[Assembly Time]]*$AE$3*$AE$5</f>
        <v>80</v>
      </c>
      <c r="X46" s="6">
        <f ca="1">Table1[[#This Row],[Assembly Cost]]*Table1[[#This Row],[Annual Prediction]]</f>
        <v>4000</v>
      </c>
      <c r="Y46" s="3">
        <v>0.5</v>
      </c>
      <c r="Z46" s="6">
        <f ca="1">(Table1[[#This Row],[Per Part Cost]]+Table1[[#This Row],[Assembly Cost]])*(1+Table1[[#This Row],[Revenue markup]])</f>
        <v>570</v>
      </c>
      <c r="AA46" s="6">
        <f ca="1">Table1[[#This Row],[Sell Price]]*Table1[[#This Row],[Annual Prediction]]</f>
        <v>28500</v>
      </c>
      <c r="AB46" s="6">
        <f ca="1">Table1[[#This Row],[Annual Income]]-(Table1[[#This Row],[Annual Cost]]+Table1[[#This Row],[Development Cost]]+Table1[[#This Row],[Annual Assembly Cost]])</f>
        <v>7900</v>
      </c>
      <c r="AC46" s="7">
        <f ca="1">Table1[[#This Row],[Annual Income]]-(Table1[[#This Row],[Annual Cost]]+Table1[[#This Row],[Assembly Cost]])</f>
        <v>13420</v>
      </c>
    </row>
    <row r="47" spans="1:29" x14ac:dyDescent="0.25">
      <c r="A47" s="1" t="s">
        <v>109</v>
      </c>
      <c r="N47" s="4" t="e">
        <f ca="1">SUM(Table1[[#This Row],[Concept]:[Production ready]])/COUNT(Table1[[#This Row],[Concept]:[Production ready]])</f>
        <v>#DIV/0!</v>
      </c>
      <c r="O47" s="1" t="s">
        <v>16</v>
      </c>
      <c r="P47" s="1" t="s">
        <v>185</v>
      </c>
      <c r="Q47" s="1">
        <v>50</v>
      </c>
      <c r="R47" s="1">
        <v>40</v>
      </c>
      <c r="S47" s="6">
        <v>100</v>
      </c>
      <c r="T47" s="6">
        <f ca="1">Table1[[#This Row],[Per Part Cost]]*Table1[[#This Row],[Annual Prediction]]</f>
        <v>5000</v>
      </c>
      <c r="U47" s="6">
        <f ca="1">(Table1[[#This Row],[Development Time]]*$AE$3)*$AE$4</f>
        <v>1600</v>
      </c>
      <c r="V47" s="8">
        <v>10</v>
      </c>
      <c r="W47" s="6">
        <f ca="1">Table1[[#This Row],[Assembly Time]]*$AE$3*$AE$5</f>
        <v>80</v>
      </c>
      <c r="X47" s="6">
        <f ca="1">Table1[[#This Row],[Assembly Cost]]*Table1[[#This Row],[Annual Prediction]]</f>
        <v>4000</v>
      </c>
      <c r="Y47" s="3">
        <v>0.5</v>
      </c>
      <c r="Z47" s="6">
        <f ca="1">(Table1[[#This Row],[Per Part Cost]]+Table1[[#This Row],[Assembly Cost]])*(1+Table1[[#This Row],[Revenue markup]])</f>
        <v>270</v>
      </c>
      <c r="AA47" s="6">
        <f ca="1">Table1[[#This Row],[Sell Price]]*Table1[[#This Row],[Annual Prediction]]</f>
        <v>13500</v>
      </c>
      <c r="AB47" s="6">
        <f ca="1">Table1[[#This Row],[Annual Income]]-(Table1[[#This Row],[Annual Cost]]+Table1[[#This Row],[Development Cost]]+Table1[[#This Row],[Annual Assembly Cost]])</f>
        <v>2900</v>
      </c>
      <c r="AC47" s="7">
        <f ca="1">Table1[[#This Row],[Annual Income]]-(Table1[[#This Row],[Annual Cost]]+Table1[[#This Row],[Assembly Cost]])</f>
        <v>8420</v>
      </c>
    </row>
    <row r="48" spans="1:29" ht="30" x14ac:dyDescent="0.25">
      <c r="A48" s="1" t="s">
        <v>135</v>
      </c>
      <c r="N48" s="4" t="e">
        <f ca="1">SUM(Table1[[#This Row],[Concept]:[Production ready]])/COUNT(Table1[[#This Row],[Concept]:[Production ready]])</f>
        <v>#DIV/0!</v>
      </c>
      <c r="O48" s="1" t="s">
        <v>16</v>
      </c>
      <c r="P48" s="1" t="s">
        <v>185</v>
      </c>
      <c r="Q48" s="1">
        <v>50</v>
      </c>
      <c r="R48" s="1">
        <v>50</v>
      </c>
      <c r="S48" s="6">
        <v>0</v>
      </c>
      <c r="T48" s="6">
        <f ca="1">Table1[[#This Row],[Per Part Cost]]*Table1[[#This Row],[Annual Prediction]]</f>
        <v>0</v>
      </c>
      <c r="U48" s="6">
        <f ca="1">(Table1[[#This Row],[Development Time]]*$AE$3)*$AE$4</f>
        <v>2000</v>
      </c>
      <c r="V48" s="8">
        <v>0</v>
      </c>
      <c r="W48" s="6">
        <f ca="1">Table1[[#This Row],[Assembly Time]]*$AE$3*$AE$5</f>
        <v>0</v>
      </c>
      <c r="X48" s="6">
        <f ca="1">Table1[[#This Row],[Assembly Cost]]*Table1[[#This Row],[Annual Prediction]]</f>
        <v>0</v>
      </c>
      <c r="Z48" s="6">
        <v>10</v>
      </c>
      <c r="AA48" s="6">
        <f ca="1">Table1[[#This Row],[Sell Price]]*Table1[[#This Row],[Annual Prediction]]</f>
        <v>500</v>
      </c>
      <c r="AB48" s="6">
        <f ca="1">Table1[[#This Row],[Annual Income]]-(Table1[[#This Row],[Annual Cost]]+Table1[[#This Row],[Development Cost]]+Table1[[#This Row],[Annual Assembly Cost]])</f>
        <v>-1500</v>
      </c>
      <c r="AC48" s="7">
        <f ca="1">Table1[[#This Row],[Annual Income]]-(Table1[[#This Row],[Annual Cost]]+Table1[[#This Row],[Assembly Cost]])</f>
        <v>500</v>
      </c>
    </row>
    <row r="49" spans="1:29" ht="30" x14ac:dyDescent="0.25">
      <c r="A49" s="1" t="s">
        <v>186</v>
      </c>
      <c r="N49" s="4" t="e">
        <f ca="1">SUM(Table1[[#This Row],[Concept]:[Production ready]])/COUNT(Table1[[#This Row],[Concept]:[Production ready]])</f>
        <v>#DIV/0!</v>
      </c>
      <c r="Q49" s="1">
        <v>50</v>
      </c>
      <c r="T49" s="7">
        <f ca="1">Table1[[#This Row],[Per Part Cost]]*Table1[[#This Row],[Annual Prediction]]</f>
        <v>0</v>
      </c>
      <c r="U49" s="6">
        <f ca="1">(Table1[[#This Row],[Development Time]]*$AE$3)*$AE$4</f>
        <v>0</v>
      </c>
      <c r="W49" s="7">
        <f ca="1">Table1[[#This Row],[Assembly Time]]*$AE$3*$AE$5</f>
        <v>0</v>
      </c>
      <c r="X49" s="7">
        <f ca="1">Table1[[#This Row],[Assembly Cost]]*Table1[[#This Row],[Annual Prediction]]</f>
        <v>0</v>
      </c>
      <c r="Z49" s="7">
        <f ca="1">(Table1[[#This Row],[Per Part Cost]]+Table1[[#This Row],[Assembly Cost]])*(1+Table1[[#This Row],[Revenue markup]])</f>
        <v>0</v>
      </c>
      <c r="AA49" s="7">
        <f ca="1">Table1[[#This Row],[Sell Price]]*Table1[[#This Row],[Annual Prediction]]</f>
        <v>0</v>
      </c>
      <c r="AB49" s="7">
        <f ca="1">Table1[[#This Row],[Annual Income]]-(Table1[[#This Row],[Annual Cost]]+Table1[[#This Row],[Development Cost]]+Table1[[#This Row],[Annual Assembly Cost]])</f>
        <v>0</v>
      </c>
      <c r="AC49" s="7">
        <f ca="1">Table1[[#This Row],[Annual Income]]-(Table1[[#This Row],[Annual Cost]]+Table1[[#This Row],[Assembly Cost]])</f>
        <v>0</v>
      </c>
    </row>
    <row r="50" spans="1:29" x14ac:dyDescent="0.25">
      <c r="A50" s="1" t="s">
        <v>187</v>
      </c>
      <c r="N50" s="4" t="e">
        <f ca="1">SUM(Table1[[#This Row],[Concept]:[Production ready]])/COUNT(Table1[[#This Row],[Concept]:[Production ready]])</f>
        <v>#DIV/0!</v>
      </c>
      <c r="Q50" s="1">
        <v>50</v>
      </c>
      <c r="T50" s="7">
        <f ca="1">Table1[[#This Row],[Per Part Cost]]*Table1[[#This Row],[Annual Prediction]]</f>
        <v>0</v>
      </c>
      <c r="U50" s="6">
        <f ca="1">(Table1[[#This Row],[Development Time]]*$AE$3)*$AE$4</f>
        <v>0</v>
      </c>
      <c r="W50" s="7">
        <f ca="1">Table1[[#This Row],[Assembly Time]]*$AE$3*$AE$5</f>
        <v>0</v>
      </c>
      <c r="X50" s="7">
        <f ca="1">Table1[[#This Row],[Assembly Cost]]*Table1[[#This Row],[Annual Prediction]]</f>
        <v>0</v>
      </c>
      <c r="Z50" s="7">
        <f ca="1">(Table1[[#This Row],[Per Part Cost]]+Table1[[#This Row],[Assembly Cost]])*(1+Table1[[#This Row],[Revenue markup]])</f>
        <v>0</v>
      </c>
      <c r="AA50" s="7">
        <f ca="1">Table1[[#This Row],[Sell Price]]*Table1[[#This Row],[Annual Prediction]]</f>
        <v>0</v>
      </c>
      <c r="AB50" s="7">
        <f ca="1">Table1[[#This Row],[Annual Income]]-(Table1[[#This Row],[Annual Cost]]+Table1[[#This Row],[Development Cost]]+Table1[[#This Row],[Annual Assembly Cost]])</f>
        <v>0</v>
      </c>
      <c r="AC50" s="7">
        <f ca="1">Table1[[#This Row],[Annual Income]]-(Table1[[#This Row],[Annual Cost]]+Table1[[#This Row],[Assembly Cost]])</f>
        <v>0</v>
      </c>
    </row>
    <row r="51" spans="1:29" x14ac:dyDescent="0.25">
      <c r="A51" s="1" t="s">
        <v>188</v>
      </c>
      <c r="N51" s="4" t="e">
        <f ca="1">SUM(Table1[[#This Row],[Concept]:[Production ready]])/COUNT(Table1[[#This Row],[Concept]:[Production ready]])</f>
        <v>#DIV/0!</v>
      </c>
      <c r="Q51" s="1">
        <v>50</v>
      </c>
      <c r="T51" s="7">
        <f ca="1">Table1[[#This Row],[Per Part Cost]]*Table1[[#This Row],[Annual Prediction]]</f>
        <v>0</v>
      </c>
      <c r="U51" s="6">
        <f ca="1">(Table1[[#This Row],[Development Time]]*$AE$3)*$AE$4</f>
        <v>0</v>
      </c>
      <c r="W51" s="7">
        <f ca="1">Table1[[#This Row],[Assembly Time]]*$AE$3*$AE$5</f>
        <v>0</v>
      </c>
      <c r="X51" s="7">
        <f ca="1">Table1[[#This Row],[Assembly Cost]]*Table1[[#This Row],[Annual Prediction]]</f>
        <v>0</v>
      </c>
      <c r="Z51" s="7">
        <f ca="1">(Table1[[#This Row],[Per Part Cost]]+Table1[[#This Row],[Assembly Cost]])*(1+Table1[[#This Row],[Revenue markup]])</f>
        <v>0</v>
      </c>
      <c r="AA51" s="7">
        <f ca="1">Table1[[#This Row],[Sell Price]]*Table1[[#This Row],[Annual Prediction]]</f>
        <v>0</v>
      </c>
      <c r="AB51" s="7">
        <f ca="1">Table1[[#This Row],[Annual Income]]-(Table1[[#This Row],[Annual Cost]]+Table1[[#This Row],[Development Cost]]+Table1[[#This Row],[Annual Assembly Cost]])</f>
        <v>0</v>
      </c>
      <c r="AC51" s="7">
        <f ca="1">Table1[[#This Row],[Annual Income]]-(Table1[[#This Row],[Annual Cost]]+Table1[[#This Row],[Assembly Cost]])</f>
        <v>0</v>
      </c>
    </row>
    <row r="52" spans="1:29" ht="30" x14ac:dyDescent="0.25">
      <c r="A52" s="1" t="s">
        <v>87</v>
      </c>
      <c r="N52" s="4" t="e">
        <f ca="1">SUM(Table1[[#This Row],[Concept]:[Production ready]])/COUNT(Table1[[#This Row],[Concept]:[Production ready]])</f>
        <v>#DIV/0!</v>
      </c>
      <c r="O52" s="1" t="s">
        <v>16</v>
      </c>
      <c r="P52" s="1" t="s">
        <v>158</v>
      </c>
      <c r="Q52" s="1">
        <v>30</v>
      </c>
      <c r="R52" s="1">
        <v>10</v>
      </c>
      <c r="S52" s="6">
        <v>100</v>
      </c>
      <c r="T52" s="6">
        <f ca="1">Table1[[#This Row],[Per Part Cost]]*Table1[[#This Row],[Annual Prediction]]</f>
        <v>3000</v>
      </c>
      <c r="U52" s="6">
        <f ca="1">(Table1[[#This Row],[Development Time]]*$AE$3)*$AE$4</f>
        <v>400</v>
      </c>
      <c r="V52" s="8">
        <v>10</v>
      </c>
      <c r="W52" s="6">
        <f ca="1">Table1[[#This Row],[Assembly Time]]*$AE$3*$AE$5</f>
        <v>80</v>
      </c>
      <c r="X52" s="6">
        <f ca="1">Table1[[#This Row],[Assembly Cost]]*Table1[[#This Row],[Annual Prediction]]</f>
        <v>2400</v>
      </c>
      <c r="Y52" s="3">
        <v>0.5</v>
      </c>
      <c r="Z52" s="6">
        <f ca="1">(Table1[[#This Row],[Per Part Cost]]+Table1[[#This Row],[Assembly Cost]])*(1+Table1[[#This Row],[Revenue markup]])</f>
        <v>270</v>
      </c>
      <c r="AA52" s="6">
        <f ca="1">Table1[[#This Row],[Sell Price]]*Table1[[#This Row],[Annual Prediction]]</f>
        <v>8100</v>
      </c>
      <c r="AB52" s="6">
        <f ca="1">Table1[[#This Row],[Annual Income]]-(Table1[[#This Row],[Annual Cost]]+Table1[[#This Row],[Development Cost]]+Table1[[#This Row],[Annual Assembly Cost]])</f>
        <v>2300</v>
      </c>
      <c r="AC52" s="7">
        <f ca="1">Table1[[#This Row],[Annual Income]]-(Table1[[#This Row],[Annual Cost]]+Table1[[#This Row],[Assembly Cost]])</f>
        <v>5020</v>
      </c>
    </row>
    <row r="53" spans="1:29" x14ac:dyDescent="0.25">
      <c r="A53" s="1" t="s">
        <v>114</v>
      </c>
      <c r="N53" s="4" t="e">
        <f ca="1">SUM(Table1[[#This Row],[Concept]:[Production ready]])/COUNT(Table1[[#This Row],[Concept]:[Production ready]])</f>
        <v>#DIV/0!</v>
      </c>
      <c r="O53" s="1" t="s">
        <v>16</v>
      </c>
      <c r="P53" s="1" t="s">
        <v>158</v>
      </c>
      <c r="Q53" s="1">
        <v>30</v>
      </c>
      <c r="R53" s="1">
        <v>20</v>
      </c>
      <c r="S53" s="6">
        <v>55</v>
      </c>
      <c r="T53" s="6">
        <f ca="1">Table1[[#This Row],[Per Part Cost]]*Table1[[#This Row],[Annual Prediction]]</f>
        <v>1650</v>
      </c>
      <c r="U53" s="6">
        <f ca="1">(Table1[[#This Row],[Development Time]]*$AE$3)*$AE$4</f>
        <v>800</v>
      </c>
      <c r="V53" s="8">
        <v>5</v>
      </c>
      <c r="W53" s="6">
        <f ca="1">Table1[[#This Row],[Assembly Time]]*$AE$3*$AE$5</f>
        <v>40</v>
      </c>
      <c r="X53" s="6">
        <f ca="1">Table1[[#This Row],[Assembly Cost]]*Table1[[#This Row],[Annual Prediction]]</f>
        <v>1200</v>
      </c>
      <c r="Y53" s="3">
        <v>0.5</v>
      </c>
      <c r="Z53" s="6">
        <f ca="1">(Table1[[#This Row],[Per Part Cost]]+Table1[[#This Row],[Assembly Cost]])*(1+Table1[[#This Row],[Revenue markup]])</f>
        <v>142.5</v>
      </c>
      <c r="AA53" s="6">
        <f ca="1">Table1[[#This Row],[Sell Price]]*Table1[[#This Row],[Annual Prediction]]</f>
        <v>4275</v>
      </c>
      <c r="AB53" s="6">
        <f ca="1">Table1[[#This Row],[Annual Income]]-(Table1[[#This Row],[Annual Cost]]+Table1[[#This Row],[Development Cost]]+Table1[[#This Row],[Annual Assembly Cost]])</f>
        <v>625</v>
      </c>
      <c r="AC53" s="7">
        <f ca="1">Table1[[#This Row],[Annual Income]]-(Table1[[#This Row],[Annual Cost]]+Table1[[#This Row],[Assembly Cost]])</f>
        <v>2585</v>
      </c>
    </row>
    <row r="54" spans="1:29" x14ac:dyDescent="0.25">
      <c r="A54" s="1" t="s">
        <v>110</v>
      </c>
      <c r="N54" s="4" t="e">
        <f ca="1">SUM(Table1[[#This Row],[Concept]:[Production ready]])/COUNT(Table1[[#This Row],[Concept]:[Production ready]])</f>
        <v>#DIV/0!</v>
      </c>
      <c r="O54" s="1" t="s">
        <v>16</v>
      </c>
      <c r="P54" s="1" t="s">
        <v>185</v>
      </c>
      <c r="Q54" s="1">
        <v>25</v>
      </c>
      <c r="R54" s="1">
        <v>20</v>
      </c>
      <c r="S54" s="6">
        <v>50</v>
      </c>
      <c r="T54" s="6">
        <f ca="1">Table1[[#This Row],[Per Part Cost]]*Table1[[#This Row],[Annual Prediction]]</f>
        <v>1250</v>
      </c>
      <c r="U54" s="6">
        <f ca="1">(Table1[[#This Row],[Development Time]]*$AE$3)*$AE$4</f>
        <v>800</v>
      </c>
      <c r="V54" s="8">
        <v>4</v>
      </c>
      <c r="W54" s="6">
        <f ca="1">Table1[[#This Row],[Assembly Time]]*$AE$3*$AE$5</f>
        <v>32</v>
      </c>
      <c r="X54" s="6">
        <f ca="1">Table1[[#This Row],[Assembly Cost]]*Table1[[#This Row],[Annual Prediction]]</f>
        <v>800</v>
      </c>
      <c r="Y54" s="3">
        <v>0.5</v>
      </c>
      <c r="Z54" s="6">
        <f ca="1">(Table1[[#This Row],[Per Part Cost]]+Table1[[#This Row],[Assembly Cost]])*(1+Table1[[#This Row],[Revenue markup]])</f>
        <v>123</v>
      </c>
      <c r="AA54" s="6">
        <f ca="1">Table1[[#This Row],[Sell Price]]*Table1[[#This Row],[Annual Prediction]]</f>
        <v>3075</v>
      </c>
      <c r="AB54" s="6">
        <f ca="1">Table1[[#This Row],[Annual Income]]-(Table1[[#This Row],[Annual Cost]]+Table1[[#This Row],[Development Cost]]+Table1[[#This Row],[Annual Assembly Cost]])</f>
        <v>225</v>
      </c>
      <c r="AC54" s="7">
        <f ca="1">Table1[[#This Row],[Annual Income]]-(Table1[[#This Row],[Annual Cost]]+Table1[[#This Row],[Assembly Cost]])</f>
        <v>1793</v>
      </c>
    </row>
    <row r="55" spans="1:29" x14ac:dyDescent="0.25">
      <c r="A55" s="1" t="s">
        <v>1</v>
      </c>
      <c r="B55" s="1" t="s">
        <v>23</v>
      </c>
      <c r="C55" s="1" t="s">
        <v>22</v>
      </c>
      <c r="D55" s="1" t="s">
        <v>3</v>
      </c>
      <c r="E55" s="1" t="s">
        <v>13</v>
      </c>
      <c r="F55" s="3">
        <v>0.3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ca="1">SUM(Table1[[#This Row],[Concept]:[Production ready]])/COUNT(Table1[[#This Row],[Concept]:[Production ready]])</f>
        <v>3.7499999999999999E-2</v>
      </c>
      <c r="O55" s="1" t="s">
        <v>16</v>
      </c>
      <c r="P55" s="1" t="s">
        <v>158</v>
      </c>
      <c r="Q55" s="1">
        <v>20</v>
      </c>
      <c r="R55" s="1">
        <v>200</v>
      </c>
      <c r="S55" s="6">
        <v>500</v>
      </c>
      <c r="T55" s="6">
        <f ca="1">Table1[[#This Row],[Per Part Cost]]*Table1[[#This Row],[Annual Prediction]]</f>
        <v>10000</v>
      </c>
      <c r="U55" s="6">
        <f ca="1">(Table1[[#This Row],[Development Time]]*$AE$3)*$AE$4</f>
        <v>8000</v>
      </c>
      <c r="V55" s="8">
        <v>20</v>
      </c>
      <c r="W55" s="6">
        <f ca="1">Table1[[#This Row],[Assembly Time]]*$AE$3*$AE$5</f>
        <v>160</v>
      </c>
      <c r="X55" s="6">
        <f ca="1">Table1[[#This Row],[Assembly Cost]]*Table1[[#This Row],[Annual Prediction]]</f>
        <v>3200</v>
      </c>
      <c r="Y55" s="3">
        <v>0.5</v>
      </c>
      <c r="Z55" s="6">
        <f ca="1">(Table1[[#This Row],[Per Part Cost]]+Table1[[#This Row],[Assembly Cost]])*(1+Table1[[#This Row],[Revenue markup]])</f>
        <v>990</v>
      </c>
      <c r="AA55" s="6">
        <f ca="1">Table1[[#This Row],[Sell Price]]*Table1[[#This Row],[Annual Prediction]]</f>
        <v>19800</v>
      </c>
      <c r="AB55" s="6">
        <f ca="1">Table1[[#This Row],[Annual Income]]-(Table1[[#This Row],[Annual Cost]]+Table1[[#This Row],[Development Cost]]+Table1[[#This Row],[Annual Assembly Cost]])</f>
        <v>-1400</v>
      </c>
      <c r="AC55" s="7">
        <f ca="1">Table1[[#This Row],[Annual Income]]-(Table1[[#This Row],[Annual Cost]]+Table1[[#This Row],[Assembly Cost]])</f>
        <v>9640</v>
      </c>
    </row>
    <row r="56" spans="1:29" x14ac:dyDescent="0.25">
      <c r="A56" s="1" t="s">
        <v>14</v>
      </c>
      <c r="B56" s="1" t="s">
        <v>24</v>
      </c>
      <c r="C56" s="1" t="s">
        <v>31</v>
      </c>
      <c r="D56" s="1" t="s">
        <v>15</v>
      </c>
      <c r="F56" s="3">
        <v>0.5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f ca="1">SUM(Table1[[#This Row],[Concept]:[Production ready]])/COUNT(Table1[[#This Row],[Concept]:[Production ready]])</f>
        <v>6.25E-2</v>
      </c>
      <c r="O56" s="1" t="s">
        <v>16</v>
      </c>
      <c r="P56" s="1" t="s">
        <v>35</v>
      </c>
      <c r="Q56" s="1">
        <v>20</v>
      </c>
      <c r="R56" s="1">
        <v>20</v>
      </c>
      <c r="S56" s="6">
        <v>400</v>
      </c>
      <c r="T56" s="6">
        <f ca="1">Table1[[#This Row],[Per Part Cost]]*Table1[[#This Row],[Annual Prediction]]</f>
        <v>4000</v>
      </c>
      <c r="U56" s="6">
        <f ca="1">(Table1[[#This Row],[Development Time]]*$AE$3)*$AE$4</f>
        <v>800</v>
      </c>
      <c r="V56" s="8">
        <v>10</v>
      </c>
      <c r="W56" s="6">
        <f ca="1">Table1[[#This Row],[Assembly Time]]*$AE$3*$AE$5</f>
        <v>80</v>
      </c>
      <c r="X56" s="6">
        <f ca="1">Table1[[#This Row],[Assembly Cost]]*Table1[[#This Row],[Annual Prediction]]</f>
        <v>800</v>
      </c>
      <c r="Y56" s="3">
        <v>0.5</v>
      </c>
      <c r="Z56" s="6">
        <f ca="1">(Table1[[#This Row],[Per Part Cost]]+Table1[[#This Row],[Assembly Cost]])*(1+Table1[[#This Row],[Revenue markup]])</f>
        <v>720</v>
      </c>
      <c r="AA56" s="6">
        <f ca="1">Table1[[#This Row],[Sell Price]]*Table1[[#This Row],[Annual Prediction]]</f>
        <v>7200</v>
      </c>
      <c r="AB56" s="6">
        <f ca="1">Table1[[#This Row],[Annual Income]]-(Table1[[#This Row],[Annual Cost]]+Table1[[#This Row],[Development Cost]]+Table1[[#This Row],[Annual Assembly Cost]])</f>
        <v>1600</v>
      </c>
      <c r="AC56" s="7">
        <f ca="1">Table1[[#This Row],[Annual Income]]-(Table1[[#This Row],[Annual Cost]]+Table1[[#This Row],[Assembly Cost]])</f>
        <v>3120</v>
      </c>
    </row>
    <row r="57" spans="1:29" x14ac:dyDescent="0.25">
      <c r="A57" s="1" t="s">
        <v>46</v>
      </c>
      <c r="B57" s="1" t="s">
        <v>47</v>
      </c>
      <c r="C57" s="1" t="s">
        <v>48</v>
      </c>
      <c r="D57" s="1" t="s">
        <v>49</v>
      </c>
      <c r="E57" s="1" t="s">
        <v>50</v>
      </c>
      <c r="F57" s="3">
        <v>0.85</v>
      </c>
      <c r="G57" s="3">
        <v>1</v>
      </c>
      <c r="H57" s="3">
        <v>0.8</v>
      </c>
      <c r="I57" s="3">
        <v>0.85</v>
      </c>
      <c r="J57" s="3">
        <v>0.6</v>
      </c>
      <c r="K57" s="3">
        <v>0.6</v>
      </c>
      <c r="L57" s="3">
        <v>0</v>
      </c>
      <c r="M57" s="3">
        <v>0</v>
      </c>
      <c r="N57" s="3">
        <f ca="1">SUM(Table1[[#This Row],[Concept]:[Production ready]])/COUNT(Table1[[#This Row],[Concept]:[Production ready]])</f>
        <v>0.58750000000000002</v>
      </c>
      <c r="O57" s="1" t="s">
        <v>16</v>
      </c>
      <c r="P57" s="1" t="s">
        <v>122</v>
      </c>
      <c r="Q57" s="1">
        <v>20</v>
      </c>
      <c r="R57" s="1">
        <v>100</v>
      </c>
      <c r="S57" s="6">
        <v>400</v>
      </c>
      <c r="T57" s="6">
        <f ca="1">Table1[[#This Row],[Per Part Cost]]*Table1[[#This Row],[Annual Prediction]]</f>
        <v>20000</v>
      </c>
      <c r="U57" s="6">
        <f ca="1">(Table1[[#This Row],[Development Time]]*$AE$3)*$AE$4</f>
        <v>4000</v>
      </c>
      <c r="V57" s="8">
        <v>20</v>
      </c>
      <c r="W57" s="6">
        <f ca="1">Table1[[#This Row],[Assembly Time]]*$AE$3*$AE$5</f>
        <v>160</v>
      </c>
      <c r="X57" s="6">
        <f ca="1">Table1[[#This Row],[Assembly Cost]]*Table1[[#This Row],[Annual Prediction]]</f>
        <v>8000</v>
      </c>
      <c r="Y57" s="3">
        <v>0.5</v>
      </c>
      <c r="Z57" s="6">
        <f ca="1">(Table1[[#This Row],[Per Part Cost]]+Table1[[#This Row],[Assembly Cost]])*(1+Table1[[#This Row],[Revenue markup]])</f>
        <v>840</v>
      </c>
      <c r="AA57" s="6">
        <f ca="1">Table1[[#This Row],[Sell Price]]*Table1[[#This Row],[Annual Prediction]]</f>
        <v>42000</v>
      </c>
      <c r="AB57" s="6">
        <f ca="1">Table1[[#This Row],[Annual Income]]-(Table1[[#This Row],[Annual Cost]]+Table1[[#This Row],[Development Cost]]+Table1[[#This Row],[Annual Assembly Cost]])</f>
        <v>10000</v>
      </c>
      <c r="AC57" s="7">
        <f ca="1">Table1[[#This Row],[Annual Income]]-(Table1[[#This Row],[Annual Cost]]+Table1[[#This Row],[Assembly Cost]])</f>
        <v>21840</v>
      </c>
    </row>
    <row r="58" spans="1:29" x14ac:dyDescent="0.25">
      <c r="A58" s="1" t="s">
        <v>65</v>
      </c>
      <c r="B58" s="1" t="s">
        <v>127</v>
      </c>
      <c r="D58" s="1" t="s">
        <v>128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f ca="1">SUM(Table1[[#This Row],[Concept]:[Production ready]])/COUNT(Table1[[#This Row],[Concept]:[Production ready]])</f>
        <v>0</v>
      </c>
      <c r="O58" s="1" t="s">
        <v>16</v>
      </c>
      <c r="P58" s="1" t="s">
        <v>158</v>
      </c>
      <c r="Q58" s="1">
        <v>20</v>
      </c>
      <c r="R58" s="1">
        <v>20</v>
      </c>
      <c r="S58" s="6">
        <v>150</v>
      </c>
      <c r="T58" s="6">
        <f ca="1">Table1[[#This Row],[Per Part Cost]]*Table1[[#This Row],[Annual Prediction]]</f>
        <v>3000</v>
      </c>
      <c r="U58" s="6">
        <f ca="1">(Table1[[#This Row],[Development Time]]*$AE$3)*$AE$4</f>
        <v>800</v>
      </c>
      <c r="V58" s="8">
        <v>10</v>
      </c>
      <c r="W58" s="6">
        <f ca="1">Table1[[#This Row],[Assembly Time]]*$AE$3*$AE$5</f>
        <v>80</v>
      </c>
      <c r="X58" s="6">
        <f ca="1">Table1[[#This Row],[Assembly Cost]]*Table1[[#This Row],[Annual Prediction]]</f>
        <v>1600</v>
      </c>
      <c r="Y58" s="3">
        <v>0.5</v>
      </c>
      <c r="Z58" s="6">
        <f ca="1">(Table1[[#This Row],[Per Part Cost]]+Table1[[#This Row],[Assembly Cost]])*(1+Table1[[#This Row],[Revenue markup]])</f>
        <v>345</v>
      </c>
      <c r="AA58" s="6">
        <f ca="1">Table1[[#This Row],[Sell Price]]*Table1[[#This Row],[Annual Prediction]]</f>
        <v>6900</v>
      </c>
      <c r="AB58" s="6">
        <f ca="1">Table1[[#This Row],[Annual Income]]-(Table1[[#This Row],[Annual Cost]]+Table1[[#This Row],[Development Cost]]+Table1[[#This Row],[Annual Assembly Cost]])</f>
        <v>1500</v>
      </c>
      <c r="AC58" s="7">
        <f ca="1">Table1[[#This Row],[Annual Income]]-(Table1[[#This Row],[Annual Cost]]+Table1[[#This Row],[Assembly Cost]])</f>
        <v>3820</v>
      </c>
    </row>
    <row r="59" spans="1:29" x14ac:dyDescent="0.25">
      <c r="A59" s="1" t="s">
        <v>67</v>
      </c>
      <c r="B59" s="1" t="s">
        <v>131</v>
      </c>
      <c r="D59" s="1" t="s">
        <v>132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f ca="1">SUM(Table1[[#This Row],[Concept]:[Production ready]])/COUNT(Table1[[#This Row],[Concept]:[Production ready]])</f>
        <v>0</v>
      </c>
      <c r="O59" s="1" t="s">
        <v>16</v>
      </c>
      <c r="P59" s="1" t="s">
        <v>158</v>
      </c>
      <c r="Q59" s="1">
        <v>20</v>
      </c>
      <c r="R59" s="1">
        <v>100</v>
      </c>
      <c r="S59" s="6">
        <v>200</v>
      </c>
      <c r="T59" s="6">
        <f ca="1">Table1[[#This Row],[Per Part Cost]]*Table1[[#This Row],[Annual Prediction]]</f>
        <v>4000</v>
      </c>
      <c r="U59" s="6">
        <f ca="1">(Table1[[#This Row],[Development Time]]*$AE$3)*$AE$4</f>
        <v>4000</v>
      </c>
      <c r="V59" s="8">
        <v>20</v>
      </c>
      <c r="W59" s="6">
        <f ca="1">Table1[[#This Row],[Assembly Time]]*$AE$3*$AE$5</f>
        <v>160</v>
      </c>
      <c r="X59" s="6">
        <f ca="1">Table1[[#This Row],[Assembly Cost]]*Table1[[#This Row],[Annual Prediction]]</f>
        <v>3200</v>
      </c>
      <c r="Y59" s="3">
        <v>0.5</v>
      </c>
      <c r="Z59" s="6">
        <f ca="1">(Table1[[#This Row],[Per Part Cost]]+Table1[[#This Row],[Assembly Cost]])*(1+Table1[[#This Row],[Revenue markup]])</f>
        <v>540</v>
      </c>
      <c r="AA59" s="6">
        <f ca="1">Table1[[#This Row],[Sell Price]]*Table1[[#This Row],[Annual Prediction]]</f>
        <v>10800</v>
      </c>
      <c r="AB59" s="6">
        <f ca="1">Table1[[#This Row],[Annual Income]]-(Table1[[#This Row],[Annual Cost]]+Table1[[#This Row],[Development Cost]]+Table1[[#This Row],[Annual Assembly Cost]])</f>
        <v>-400</v>
      </c>
      <c r="AC59" s="7">
        <f ca="1">Table1[[#This Row],[Annual Income]]-(Table1[[#This Row],[Annual Cost]]+Table1[[#This Row],[Assembly Cost]])</f>
        <v>6640</v>
      </c>
    </row>
    <row r="60" spans="1:29" x14ac:dyDescent="0.25">
      <c r="A60" s="1" t="s">
        <v>73</v>
      </c>
      <c r="B60" s="1" t="s">
        <v>143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4">
        <f ca="1">SUM(Table1[[#This Row],[Concept]:[Production ready]])/COUNT(Table1[[#This Row],[Concept]:[Production ready]])</f>
        <v>0</v>
      </c>
      <c r="O60" s="1" t="s">
        <v>16</v>
      </c>
      <c r="P60" s="1" t="s">
        <v>158</v>
      </c>
      <c r="Q60" s="1">
        <v>20</v>
      </c>
      <c r="R60" s="1">
        <v>5</v>
      </c>
      <c r="S60" s="6">
        <v>75</v>
      </c>
      <c r="T60" s="6">
        <f ca="1">Table1[[#This Row],[Per Part Cost]]*Table1[[#This Row],[Annual Prediction]]</f>
        <v>1500</v>
      </c>
      <c r="U60" s="6">
        <f ca="1">(Table1[[#This Row],[Development Time]]*$AE$3)*$AE$4</f>
        <v>200</v>
      </c>
      <c r="V60" s="8">
        <v>5</v>
      </c>
      <c r="W60" s="6">
        <f ca="1">Table1[[#This Row],[Assembly Time]]*$AE$3*$AE$5</f>
        <v>40</v>
      </c>
      <c r="X60" s="6">
        <f ca="1">Table1[[#This Row],[Assembly Cost]]*Table1[[#This Row],[Annual Prediction]]</f>
        <v>800</v>
      </c>
      <c r="Y60" s="3">
        <v>0.5</v>
      </c>
      <c r="Z60" s="6">
        <f ca="1">(Table1[[#This Row],[Per Part Cost]]+Table1[[#This Row],[Assembly Cost]])*(1+Table1[[#This Row],[Revenue markup]])</f>
        <v>172.5</v>
      </c>
      <c r="AA60" s="6">
        <f ca="1">Table1[[#This Row],[Sell Price]]*Table1[[#This Row],[Annual Prediction]]</f>
        <v>3450</v>
      </c>
      <c r="AB60" s="6">
        <f ca="1">Table1[[#This Row],[Annual Income]]-(Table1[[#This Row],[Annual Cost]]+Table1[[#This Row],[Development Cost]]+Table1[[#This Row],[Annual Assembly Cost]])</f>
        <v>950</v>
      </c>
      <c r="AC60" s="7">
        <f ca="1">Table1[[#This Row],[Annual Income]]-(Table1[[#This Row],[Annual Cost]]+Table1[[#This Row],[Assembly Cost]])</f>
        <v>1910</v>
      </c>
    </row>
    <row r="61" spans="1:29" x14ac:dyDescent="0.25">
      <c r="A61" s="1" t="s">
        <v>94</v>
      </c>
      <c r="N61" s="4" t="e">
        <f ca="1">SUM(Table1[[#This Row],[Concept]:[Production ready]])/COUNT(Table1[[#This Row],[Concept]:[Production ready]])</f>
        <v>#DIV/0!</v>
      </c>
      <c r="O61" s="1" t="s">
        <v>184</v>
      </c>
      <c r="P61" s="1" t="s">
        <v>158</v>
      </c>
      <c r="Q61" s="1">
        <v>20</v>
      </c>
      <c r="R61" s="1">
        <v>10</v>
      </c>
      <c r="S61" s="6">
        <v>60</v>
      </c>
      <c r="T61" s="6">
        <f ca="1">Table1[[#This Row],[Per Part Cost]]*Table1[[#This Row],[Annual Prediction]]</f>
        <v>1200</v>
      </c>
      <c r="U61" s="6">
        <f ca="1">(Table1[[#This Row],[Development Time]]*$AE$3)*$AE$4</f>
        <v>400</v>
      </c>
      <c r="V61" s="8">
        <v>1</v>
      </c>
      <c r="W61" s="6">
        <f ca="1">Table1[[#This Row],[Assembly Time]]*$AE$3*$AE$5</f>
        <v>8</v>
      </c>
      <c r="X61" s="6">
        <f ca="1">Table1[[#This Row],[Assembly Cost]]*Table1[[#This Row],[Annual Prediction]]</f>
        <v>160</v>
      </c>
      <c r="Y61" s="3">
        <v>0.5</v>
      </c>
      <c r="Z61" s="6">
        <f ca="1">(Table1[[#This Row],[Per Part Cost]]+Table1[[#This Row],[Assembly Cost]])*(1+Table1[[#This Row],[Revenue markup]])</f>
        <v>102</v>
      </c>
      <c r="AA61" s="6">
        <f ca="1">Table1[[#This Row],[Sell Price]]*Table1[[#This Row],[Annual Prediction]]</f>
        <v>2040</v>
      </c>
      <c r="AB61" s="6">
        <f ca="1">Table1[[#This Row],[Annual Income]]-(Table1[[#This Row],[Annual Cost]]+Table1[[#This Row],[Development Cost]]+Table1[[#This Row],[Annual Assembly Cost]])</f>
        <v>280</v>
      </c>
      <c r="AC61" s="7">
        <f ca="1">Table1[[#This Row],[Annual Income]]-(Table1[[#This Row],[Annual Cost]]+Table1[[#This Row],[Assembly Cost]])</f>
        <v>832</v>
      </c>
    </row>
    <row r="62" spans="1:29" x14ac:dyDescent="0.25">
      <c r="A62" s="1" t="s">
        <v>111</v>
      </c>
      <c r="N62" s="4" t="e">
        <f ca="1">SUM(Table1[[#This Row],[Concept]:[Production ready]])/COUNT(Table1[[#This Row],[Concept]:[Production ready]])</f>
        <v>#DIV/0!</v>
      </c>
      <c r="O62" s="1" t="s">
        <v>16</v>
      </c>
      <c r="P62" s="1" t="s">
        <v>185</v>
      </c>
      <c r="Q62" s="1">
        <v>20</v>
      </c>
      <c r="R62" s="1">
        <v>150</v>
      </c>
      <c r="S62" s="6">
        <v>400</v>
      </c>
      <c r="T62" s="6">
        <f ca="1">Table1[[#This Row],[Per Part Cost]]*Table1[[#This Row],[Annual Prediction]]</f>
        <v>8000</v>
      </c>
      <c r="U62" s="6">
        <f ca="1">(Table1[[#This Row],[Development Time]]*$AE$3)*$AE$4</f>
        <v>6000</v>
      </c>
      <c r="V62" s="8">
        <v>10</v>
      </c>
      <c r="W62" s="6">
        <f ca="1">Table1[[#This Row],[Assembly Time]]*$AE$3*$AE$5</f>
        <v>80</v>
      </c>
      <c r="X62" s="6">
        <f ca="1">Table1[[#This Row],[Assembly Cost]]*Table1[[#This Row],[Annual Prediction]]</f>
        <v>1600</v>
      </c>
      <c r="Y62" s="3">
        <v>0.5</v>
      </c>
      <c r="Z62" s="6">
        <f ca="1">(Table1[[#This Row],[Per Part Cost]]+Table1[[#This Row],[Assembly Cost]])*(1+Table1[[#This Row],[Revenue markup]])</f>
        <v>720</v>
      </c>
      <c r="AA62" s="6">
        <f ca="1">Table1[[#This Row],[Sell Price]]*Table1[[#This Row],[Annual Prediction]]</f>
        <v>14400</v>
      </c>
      <c r="AB62" s="6">
        <f ca="1">Table1[[#This Row],[Annual Income]]-(Table1[[#This Row],[Annual Cost]]+Table1[[#This Row],[Development Cost]]+Table1[[#This Row],[Annual Assembly Cost]])</f>
        <v>-1200</v>
      </c>
      <c r="AC62" s="7">
        <f ca="1">Table1[[#This Row],[Annual Income]]-(Table1[[#This Row],[Annual Cost]]+Table1[[#This Row],[Assembly Cost]])</f>
        <v>6320</v>
      </c>
    </row>
    <row r="63" spans="1:29" x14ac:dyDescent="0.25">
      <c r="A63" s="1" t="s">
        <v>72</v>
      </c>
      <c r="B63" s="1" t="s">
        <v>142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f ca="1">SUM(Table1[[#This Row],[Concept]:[Production ready]])/COUNT(Table1[[#This Row],[Concept]:[Production ready]])</f>
        <v>0</v>
      </c>
      <c r="O63" s="1" t="s">
        <v>16</v>
      </c>
      <c r="P63" s="1" t="s">
        <v>35</v>
      </c>
      <c r="Q63" s="1">
        <v>10</v>
      </c>
      <c r="R63" s="1">
        <v>10</v>
      </c>
      <c r="S63" s="6">
        <v>50</v>
      </c>
      <c r="T63" s="6">
        <f ca="1">Table1[[#This Row],[Per Part Cost]]*Table1[[#This Row],[Annual Prediction]]</f>
        <v>500</v>
      </c>
      <c r="U63" s="6">
        <f ca="1">(Table1[[#This Row],[Development Time]]*$AE$3)*$AE$4</f>
        <v>400</v>
      </c>
      <c r="V63" s="8">
        <v>3</v>
      </c>
      <c r="W63" s="6">
        <f ca="1">Table1[[#This Row],[Assembly Time]]*$AE$3*$AE$5</f>
        <v>24</v>
      </c>
      <c r="X63" s="6">
        <f ca="1">Table1[[#This Row],[Assembly Cost]]*Table1[[#This Row],[Annual Prediction]]</f>
        <v>240</v>
      </c>
      <c r="Y63" s="3">
        <v>0.5</v>
      </c>
      <c r="Z63" s="6">
        <f ca="1">(Table1[[#This Row],[Per Part Cost]]+Table1[[#This Row],[Assembly Cost]])*(1+Table1[[#This Row],[Revenue markup]])</f>
        <v>111</v>
      </c>
      <c r="AA63" s="6">
        <f ca="1">Table1[[#This Row],[Sell Price]]*Table1[[#This Row],[Annual Prediction]]</f>
        <v>1110</v>
      </c>
      <c r="AB63" s="6">
        <f ca="1">Table1[[#This Row],[Annual Income]]-(Table1[[#This Row],[Annual Cost]]+Table1[[#This Row],[Development Cost]]+Table1[[#This Row],[Annual Assembly Cost]])</f>
        <v>-30</v>
      </c>
      <c r="AC63" s="7">
        <f ca="1">Table1[[#This Row],[Annual Income]]-(Table1[[#This Row],[Annual Cost]]+Table1[[#This Row],[Assembly Cost]])</f>
        <v>586</v>
      </c>
    </row>
    <row r="64" spans="1:29" x14ac:dyDescent="0.25">
      <c r="A64" s="1" t="s">
        <v>92</v>
      </c>
      <c r="N64" s="4" t="e">
        <f ca="1">SUM(Table1[[#This Row],[Concept]:[Production ready]])/COUNT(Table1[[#This Row],[Concept]:[Production ready]])</f>
        <v>#DIV/0!</v>
      </c>
      <c r="O64" s="1" t="s">
        <v>16</v>
      </c>
      <c r="P64" s="1" t="s">
        <v>158</v>
      </c>
      <c r="Q64" s="1">
        <v>10</v>
      </c>
      <c r="R64" s="1">
        <v>100</v>
      </c>
      <c r="S64" s="6">
        <v>150</v>
      </c>
      <c r="T64" s="6">
        <f ca="1">Table1[[#This Row],[Per Part Cost]]*Table1[[#This Row],[Annual Prediction]]</f>
        <v>1500</v>
      </c>
      <c r="U64" s="6">
        <f ca="1">(Table1[[#This Row],[Development Time]]*$AE$3)*$AE$4</f>
        <v>4000</v>
      </c>
      <c r="V64" s="8">
        <v>10</v>
      </c>
      <c r="W64" s="6">
        <f ca="1">Table1[[#This Row],[Assembly Time]]*$AE$3*$AE$5</f>
        <v>80</v>
      </c>
      <c r="X64" s="6">
        <f ca="1">Table1[[#This Row],[Assembly Cost]]*Table1[[#This Row],[Annual Prediction]]</f>
        <v>800</v>
      </c>
      <c r="Y64" s="3">
        <v>0.5</v>
      </c>
      <c r="Z64" s="6">
        <f ca="1">(Table1[[#This Row],[Per Part Cost]]+Table1[[#This Row],[Assembly Cost]])*(1+Table1[[#This Row],[Revenue markup]])</f>
        <v>345</v>
      </c>
      <c r="AA64" s="6">
        <f ca="1">Table1[[#This Row],[Sell Price]]*Table1[[#This Row],[Annual Prediction]]</f>
        <v>3450</v>
      </c>
      <c r="AB64" s="6">
        <f ca="1">Table1[[#This Row],[Annual Income]]-(Table1[[#This Row],[Annual Cost]]+Table1[[#This Row],[Development Cost]]+Table1[[#This Row],[Annual Assembly Cost]])</f>
        <v>-2850</v>
      </c>
      <c r="AC64" s="7">
        <f ca="1">Table1[[#This Row],[Annual Income]]-(Table1[[#This Row],[Annual Cost]]+Table1[[#This Row],[Assembly Cost]])</f>
        <v>1870</v>
      </c>
    </row>
    <row r="65" spans="1:29" x14ac:dyDescent="0.25">
      <c r="A65" s="1" t="s">
        <v>68</v>
      </c>
      <c r="N65" s="4" t="e">
        <f ca="1">SUM(Table1[[#This Row],[Concept]:[Production ready]])/COUNT(Table1[[#This Row],[Concept]:[Production ready]])</f>
        <v>#DIV/0!</v>
      </c>
      <c r="T65" s="6">
        <f ca="1">Table1[[#This Row],[Per Part Cost]]*Table1[[#This Row],[Annual Prediction]]</f>
        <v>0</v>
      </c>
      <c r="U65" s="6">
        <f ca="1">(Table1[[#This Row],[Development Time]]*$AE$3)*$AE$4</f>
        <v>0</v>
      </c>
      <c r="W65" s="6">
        <f ca="1">Table1[[#This Row],[Assembly Time]]*$AE$3*$AE$5</f>
        <v>0</v>
      </c>
      <c r="X65" s="6">
        <f ca="1">Table1[[#This Row],[Assembly Cost]]*Table1[[#This Row],[Annual Prediction]]</f>
        <v>0</v>
      </c>
      <c r="Z65" s="6">
        <f ca="1">(Table1[[#This Row],[Per Part Cost]]+Table1[[#This Row],[Assembly Cost]])*(1+Table1[[#This Row],[Revenue markup]])</f>
        <v>0</v>
      </c>
      <c r="AA65" s="6">
        <f ca="1">Table1[[#This Row],[Sell Price]]*Table1[[#This Row],[Annual Prediction]]</f>
        <v>0</v>
      </c>
      <c r="AB65" s="6">
        <f ca="1">Table1[[#This Row],[Annual Income]]-(Table1[[#This Row],[Annual Cost]]+Table1[[#This Row],[Development Cost]]+Table1[[#This Row],[Annual Assembly Cost]])</f>
        <v>0</v>
      </c>
      <c r="AC65" s="7">
        <f ca="1">Table1[[#This Row],[Annual Income]]-(Table1[[#This Row],[Annual Cost]]+Table1[[#This Row],[Assembly Cost]])</f>
        <v>0</v>
      </c>
    </row>
    <row r="66" spans="1:29" x14ac:dyDescent="0.25">
      <c r="A66" s="1" t="s">
        <v>79</v>
      </c>
      <c r="N66" s="4" t="e">
        <f ca="1">SUM(Table1[[#This Row],[Concept]:[Production ready]])/COUNT(Table1[[#This Row],[Concept]:[Production ready]])</f>
        <v>#DIV/0!</v>
      </c>
      <c r="T66" s="6">
        <f ca="1">Table1[[#This Row],[Per Part Cost]]*Table1[[#This Row],[Annual Prediction]]</f>
        <v>0</v>
      </c>
      <c r="U66" s="6">
        <f ca="1">(Table1[[#This Row],[Development Time]]*$AE$3)*$AE$4</f>
        <v>0</v>
      </c>
      <c r="W66" s="6">
        <f ca="1">Table1[[#This Row],[Assembly Time]]*$AE$3*$AE$5</f>
        <v>0</v>
      </c>
      <c r="X66" s="6">
        <f ca="1">Table1[[#This Row],[Assembly Cost]]*Table1[[#This Row],[Annual Prediction]]</f>
        <v>0</v>
      </c>
      <c r="Z66" s="6">
        <f ca="1">(Table1[[#This Row],[Per Part Cost]]+Table1[[#This Row],[Assembly Cost]])*(1+Table1[[#This Row],[Revenue markup]])</f>
        <v>0</v>
      </c>
      <c r="AA66" s="6">
        <f ca="1">Table1[[#This Row],[Sell Price]]*Table1[[#This Row],[Annual Prediction]]</f>
        <v>0</v>
      </c>
      <c r="AB66" s="6">
        <f ca="1">Table1[[#This Row],[Annual Income]]-(Table1[[#This Row],[Annual Cost]]+Table1[[#This Row],[Development Cost]]+Table1[[#This Row],[Annual Assembly Cost]])</f>
        <v>0</v>
      </c>
      <c r="AC66" s="7">
        <f ca="1">Table1[[#This Row],[Annual Income]]-(Table1[[#This Row],[Annual Cost]]+Table1[[#This Row],[Assembly Cost]])</f>
        <v>0</v>
      </c>
    </row>
    <row r="67" spans="1:29" x14ac:dyDescent="0.25">
      <c r="A67" s="1" t="s">
        <v>80</v>
      </c>
      <c r="N67" s="4" t="e">
        <f ca="1">SUM(Table1[[#This Row],[Concept]:[Production ready]])/COUNT(Table1[[#This Row],[Concept]:[Production ready]])</f>
        <v>#DIV/0!</v>
      </c>
      <c r="T67" s="6">
        <f ca="1">Table1[[#This Row],[Per Part Cost]]*Table1[[#This Row],[Annual Prediction]]</f>
        <v>0</v>
      </c>
      <c r="U67" s="6">
        <f ca="1">(Table1[[#This Row],[Development Time]]*$AE$3)*$AE$4</f>
        <v>0</v>
      </c>
      <c r="W67" s="6">
        <f ca="1">Table1[[#This Row],[Assembly Time]]*$AE$3*$AE$5</f>
        <v>0</v>
      </c>
      <c r="X67" s="6">
        <f ca="1">Table1[[#This Row],[Assembly Cost]]*Table1[[#This Row],[Annual Prediction]]</f>
        <v>0</v>
      </c>
      <c r="Z67" s="6">
        <f ca="1">(Table1[[#This Row],[Per Part Cost]]+Table1[[#This Row],[Assembly Cost]])*(1+Table1[[#This Row],[Revenue markup]])</f>
        <v>0</v>
      </c>
      <c r="AA67" s="6">
        <f ca="1">Table1[[#This Row],[Sell Price]]*Table1[[#This Row],[Annual Prediction]]</f>
        <v>0</v>
      </c>
      <c r="AB67" s="6">
        <f ca="1">Table1[[#This Row],[Annual Income]]-(Table1[[#This Row],[Annual Cost]]+Table1[[#This Row],[Development Cost]]+Table1[[#This Row],[Annual Assembly Cost]])</f>
        <v>0</v>
      </c>
      <c r="AC67" s="7">
        <f ca="1">Table1[[#This Row],[Annual Income]]-(Table1[[#This Row],[Annual Cost]]+Table1[[#This Row],[Assembly Cost]])</f>
        <v>0</v>
      </c>
    </row>
    <row r="68" spans="1:29" x14ac:dyDescent="0.25">
      <c r="A68" s="1" t="s">
        <v>82</v>
      </c>
      <c r="N68" s="4" t="e">
        <f ca="1">SUM(Table1[[#This Row],[Concept]:[Production ready]])/COUNT(Table1[[#This Row],[Concept]:[Production ready]])</f>
        <v>#DIV/0!</v>
      </c>
      <c r="T68" s="6">
        <f ca="1">Table1[[#This Row],[Per Part Cost]]*Table1[[#This Row],[Annual Prediction]]</f>
        <v>0</v>
      </c>
      <c r="U68" s="6">
        <f ca="1">(Table1[[#This Row],[Development Time]]*$AE$3)*$AE$4</f>
        <v>0</v>
      </c>
      <c r="W68" s="6">
        <f ca="1">Table1[[#This Row],[Assembly Time]]*$AE$3*$AE$5</f>
        <v>0</v>
      </c>
      <c r="X68" s="6">
        <f ca="1">Table1[[#This Row],[Assembly Cost]]*Table1[[#This Row],[Annual Prediction]]</f>
        <v>0</v>
      </c>
      <c r="Z68" s="6">
        <f ca="1">(Table1[[#This Row],[Per Part Cost]]+Table1[[#This Row],[Assembly Cost]])*(1+Table1[[#This Row],[Revenue markup]])</f>
        <v>0</v>
      </c>
      <c r="AA68" s="6">
        <f ca="1">Table1[[#This Row],[Sell Price]]*Table1[[#This Row],[Annual Prediction]]</f>
        <v>0</v>
      </c>
      <c r="AB68" s="6">
        <f ca="1">Table1[[#This Row],[Annual Income]]-(Table1[[#This Row],[Annual Cost]]+Table1[[#This Row],[Development Cost]]+Table1[[#This Row],[Annual Assembly Cost]])</f>
        <v>0</v>
      </c>
      <c r="AC68" s="7">
        <f ca="1">Table1[[#This Row],[Annual Income]]-(Table1[[#This Row],[Annual Cost]]+Table1[[#This Row],[Assembly Cost]])</f>
        <v>0</v>
      </c>
    </row>
    <row r="69" spans="1:29" x14ac:dyDescent="0.25">
      <c r="A69" s="1" t="s">
        <v>83</v>
      </c>
      <c r="N69" s="4" t="e">
        <f ca="1">SUM(Table1[[#This Row],[Concept]:[Production ready]])/COUNT(Table1[[#This Row],[Concept]:[Production ready]])</f>
        <v>#DIV/0!</v>
      </c>
      <c r="T69" s="6">
        <f ca="1">Table1[[#This Row],[Per Part Cost]]*Table1[[#This Row],[Annual Prediction]]</f>
        <v>0</v>
      </c>
      <c r="U69" s="6">
        <f ca="1">(Table1[[#This Row],[Development Time]]*$AE$3)*$AE$4</f>
        <v>0</v>
      </c>
      <c r="W69" s="6">
        <f ca="1">Table1[[#This Row],[Assembly Time]]*$AE$3*$AE$5</f>
        <v>0</v>
      </c>
      <c r="X69" s="6">
        <f ca="1">Table1[[#This Row],[Assembly Cost]]*Table1[[#This Row],[Annual Prediction]]</f>
        <v>0</v>
      </c>
      <c r="Z69" s="6">
        <f ca="1">(Table1[[#This Row],[Per Part Cost]]+Table1[[#This Row],[Assembly Cost]])*(1+Table1[[#This Row],[Revenue markup]])</f>
        <v>0</v>
      </c>
      <c r="AA69" s="6">
        <f ca="1">Table1[[#This Row],[Sell Price]]*Table1[[#This Row],[Annual Prediction]]</f>
        <v>0</v>
      </c>
      <c r="AB69" s="6">
        <f ca="1">Table1[[#This Row],[Annual Income]]-(Table1[[#This Row],[Annual Cost]]+Table1[[#This Row],[Development Cost]]+Table1[[#This Row],[Annual Assembly Cost]])</f>
        <v>0</v>
      </c>
      <c r="AC69" s="7">
        <f ca="1">Table1[[#This Row],[Annual Income]]-(Table1[[#This Row],[Annual Cost]]+Table1[[#This Row],[Assembly Cost]])</f>
        <v>0</v>
      </c>
    </row>
    <row r="70" spans="1:29" x14ac:dyDescent="0.25">
      <c r="A70" s="1" t="s">
        <v>84</v>
      </c>
      <c r="N70" s="4" t="e">
        <f ca="1">SUM(Table1[[#This Row],[Concept]:[Production ready]])/COUNT(Table1[[#This Row],[Concept]:[Production ready]])</f>
        <v>#DIV/0!</v>
      </c>
      <c r="T70" s="6">
        <f ca="1">Table1[[#This Row],[Per Part Cost]]*Table1[[#This Row],[Annual Prediction]]</f>
        <v>0</v>
      </c>
      <c r="U70" s="6">
        <f ca="1">(Table1[[#This Row],[Development Time]]*$AE$3)*$AE$4</f>
        <v>0</v>
      </c>
      <c r="W70" s="6">
        <f ca="1">Table1[[#This Row],[Assembly Time]]*$AE$3*$AE$5</f>
        <v>0</v>
      </c>
      <c r="X70" s="6">
        <f ca="1">Table1[[#This Row],[Assembly Cost]]*Table1[[#This Row],[Annual Prediction]]</f>
        <v>0</v>
      </c>
      <c r="Z70" s="6">
        <f ca="1">(Table1[[#This Row],[Per Part Cost]]+Table1[[#This Row],[Assembly Cost]])*(1+Table1[[#This Row],[Revenue markup]])</f>
        <v>0</v>
      </c>
      <c r="AA70" s="6">
        <f ca="1">Table1[[#This Row],[Sell Price]]*Table1[[#This Row],[Annual Prediction]]</f>
        <v>0</v>
      </c>
      <c r="AB70" s="6">
        <f ca="1">Table1[[#This Row],[Annual Income]]-(Table1[[#This Row],[Annual Cost]]+Table1[[#This Row],[Development Cost]]+Table1[[#This Row],[Annual Assembly Cost]])</f>
        <v>0</v>
      </c>
      <c r="AC70" s="7">
        <f ca="1">Table1[[#This Row],[Annual Income]]-(Table1[[#This Row],[Annual Cost]]+Table1[[#This Row],[Assembly Cost]])</f>
        <v>0</v>
      </c>
    </row>
    <row r="71" spans="1:29" x14ac:dyDescent="0.25">
      <c r="A71" s="1" t="s">
        <v>98</v>
      </c>
      <c r="N71" s="4" t="e">
        <f ca="1">SUM(Table1[[#This Row],[Concept]:[Production ready]])/COUNT(Table1[[#This Row],[Concept]:[Production ready]])</f>
        <v>#DIV/0!</v>
      </c>
      <c r="T71" s="6">
        <f ca="1">Table1[[#This Row],[Per Part Cost]]*Table1[[#This Row],[Annual Prediction]]</f>
        <v>0</v>
      </c>
      <c r="U71" s="6">
        <f ca="1">(Table1[[#This Row],[Development Time]]*$AE$3)*$AE$4</f>
        <v>0</v>
      </c>
      <c r="W71" s="6">
        <f ca="1">Table1[[#This Row],[Assembly Time]]*$AE$3*$AE$5</f>
        <v>0</v>
      </c>
      <c r="X71" s="6">
        <f ca="1">Table1[[#This Row],[Assembly Cost]]*Table1[[#This Row],[Annual Prediction]]</f>
        <v>0</v>
      </c>
      <c r="Z71" s="6">
        <f ca="1">(Table1[[#This Row],[Per Part Cost]]+Table1[[#This Row],[Assembly Cost]])*(1+Table1[[#This Row],[Revenue markup]])</f>
        <v>0</v>
      </c>
      <c r="AA71" s="6">
        <f ca="1">Table1[[#This Row],[Sell Price]]*Table1[[#This Row],[Annual Prediction]]</f>
        <v>0</v>
      </c>
      <c r="AB71" s="6">
        <f ca="1">Table1[[#This Row],[Annual Income]]-(Table1[[#This Row],[Annual Cost]]+Table1[[#This Row],[Development Cost]]+Table1[[#This Row],[Annual Assembly Cost]])</f>
        <v>0</v>
      </c>
      <c r="AC71" s="7">
        <f ca="1">Table1[[#This Row],[Annual Income]]-(Table1[[#This Row],[Annual Cost]]+Table1[[#This Row],[Assembly Cost]])</f>
        <v>0</v>
      </c>
    </row>
    <row r="72" spans="1:29" x14ac:dyDescent="0.25">
      <c r="A72" s="1" t="s">
        <v>99</v>
      </c>
      <c r="N72" s="4" t="e">
        <f ca="1">SUM(Table1[[#This Row],[Concept]:[Production ready]])/COUNT(Table1[[#This Row],[Concept]:[Production ready]])</f>
        <v>#DIV/0!</v>
      </c>
      <c r="T72" s="6">
        <f ca="1">Table1[[#This Row],[Per Part Cost]]*Table1[[#This Row],[Annual Prediction]]</f>
        <v>0</v>
      </c>
      <c r="U72" s="6">
        <f ca="1">(Table1[[#This Row],[Development Time]]*$AE$3)*$AE$4</f>
        <v>0</v>
      </c>
      <c r="W72" s="6">
        <f ca="1">Table1[[#This Row],[Assembly Time]]*$AE$3*$AE$5</f>
        <v>0</v>
      </c>
      <c r="X72" s="6">
        <f ca="1">Table1[[#This Row],[Assembly Cost]]*Table1[[#This Row],[Annual Prediction]]</f>
        <v>0</v>
      </c>
      <c r="Z72" s="6">
        <f ca="1">(Table1[[#This Row],[Per Part Cost]]+Table1[[#This Row],[Assembly Cost]])*(1+Table1[[#This Row],[Revenue markup]])</f>
        <v>0</v>
      </c>
      <c r="AA72" s="6">
        <f ca="1">Table1[[#This Row],[Sell Price]]*Table1[[#This Row],[Annual Prediction]]</f>
        <v>0</v>
      </c>
      <c r="AB72" s="6">
        <f ca="1">Table1[[#This Row],[Annual Income]]-(Table1[[#This Row],[Annual Cost]]+Table1[[#This Row],[Development Cost]]+Table1[[#This Row],[Annual Assembly Cost]])</f>
        <v>0</v>
      </c>
      <c r="AC72" s="7">
        <f ca="1">Table1[[#This Row],[Annual Income]]-(Table1[[#This Row],[Annual Cost]]+Table1[[#This Row],[Assembly Cost]])</f>
        <v>0</v>
      </c>
    </row>
    <row r="73" spans="1:29" x14ac:dyDescent="0.25">
      <c r="A73" s="1" t="s">
        <v>100</v>
      </c>
      <c r="N73" s="4" t="e">
        <f ca="1">SUM(Table1[[#This Row],[Concept]:[Production ready]])/COUNT(Table1[[#This Row],[Concept]:[Production ready]])</f>
        <v>#DIV/0!</v>
      </c>
      <c r="T73" s="6">
        <f ca="1">Table1[[#This Row],[Per Part Cost]]*Table1[[#This Row],[Annual Prediction]]</f>
        <v>0</v>
      </c>
      <c r="U73" s="6">
        <f ca="1">(Table1[[#This Row],[Development Time]]*$AE$3)*$AE$4</f>
        <v>0</v>
      </c>
      <c r="W73" s="6">
        <f ca="1">Table1[[#This Row],[Assembly Time]]*$AE$3*$AE$5</f>
        <v>0</v>
      </c>
      <c r="X73" s="6">
        <f ca="1">Table1[[#This Row],[Assembly Cost]]*Table1[[#This Row],[Annual Prediction]]</f>
        <v>0</v>
      </c>
      <c r="Z73" s="6">
        <f ca="1">(Table1[[#This Row],[Per Part Cost]]+Table1[[#This Row],[Assembly Cost]])*(1+Table1[[#This Row],[Revenue markup]])</f>
        <v>0</v>
      </c>
      <c r="AA73" s="6">
        <f ca="1">Table1[[#This Row],[Sell Price]]*Table1[[#This Row],[Annual Prediction]]</f>
        <v>0</v>
      </c>
      <c r="AB73" s="6">
        <f ca="1">Table1[[#This Row],[Annual Income]]-(Table1[[#This Row],[Annual Cost]]+Table1[[#This Row],[Development Cost]]+Table1[[#This Row],[Annual Assembly Cost]])</f>
        <v>0</v>
      </c>
      <c r="AC73" s="7">
        <f ca="1">Table1[[#This Row],[Annual Income]]-(Table1[[#This Row],[Annual Cost]]+Table1[[#This Row],[Assembly Cost]])</f>
        <v>0</v>
      </c>
    </row>
    <row r="74" spans="1:29" x14ac:dyDescent="0.25">
      <c r="A74" s="1" t="s">
        <v>101</v>
      </c>
      <c r="N74" s="4" t="e">
        <f ca="1">SUM(Table1[[#This Row],[Concept]:[Production ready]])/COUNT(Table1[[#This Row],[Concept]:[Production ready]])</f>
        <v>#DIV/0!</v>
      </c>
      <c r="T74" s="6">
        <f ca="1">Table1[[#This Row],[Per Part Cost]]*Table1[[#This Row],[Annual Prediction]]</f>
        <v>0</v>
      </c>
      <c r="U74" s="6">
        <f ca="1">(Table1[[#This Row],[Development Time]]*$AE$3)*$AE$4</f>
        <v>0</v>
      </c>
      <c r="W74" s="6">
        <f ca="1">Table1[[#This Row],[Assembly Time]]*$AE$3*$AE$5</f>
        <v>0</v>
      </c>
      <c r="X74" s="6">
        <f ca="1">Table1[[#This Row],[Assembly Cost]]*Table1[[#This Row],[Annual Prediction]]</f>
        <v>0</v>
      </c>
      <c r="Z74" s="6">
        <f ca="1">(Table1[[#This Row],[Per Part Cost]]+Table1[[#This Row],[Assembly Cost]])*(1+Table1[[#This Row],[Revenue markup]])</f>
        <v>0</v>
      </c>
      <c r="AA74" s="6">
        <f ca="1">Table1[[#This Row],[Sell Price]]*Table1[[#This Row],[Annual Prediction]]</f>
        <v>0</v>
      </c>
      <c r="AB74" s="6">
        <f ca="1">Table1[[#This Row],[Annual Income]]-(Table1[[#This Row],[Annual Cost]]+Table1[[#This Row],[Development Cost]]+Table1[[#This Row],[Annual Assembly Cost]])</f>
        <v>0</v>
      </c>
      <c r="AC74" s="7">
        <f ca="1">Table1[[#This Row],[Annual Income]]-(Table1[[#This Row],[Annual Cost]]+Table1[[#This Row],[Assembly Cost]])</f>
        <v>0</v>
      </c>
    </row>
    <row r="75" spans="1:29" x14ac:dyDescent="0.25">
      <c r="A75" s="1" t="s">
        <v>102</v>
      </c>
      <c r="N75" s="4" t="e">
        <f ca="1">SUM(Table1[[#This Row],[Concept]:[Production ready]])/COUNT(Table1[[#This Row],[Concept]:[Production ready]])</f>
        <v>#DIV/0!</v>
      </c>
      <c r="T75" s="6">
        <f ca="1">Table1[[#This Row],[Per Part Cost]]*Table1[[#This Row],[Annual Prediction]]</f>
        <v>0</v>
      </c>
      <c r="U75" s="6">
        <f ca="1">(Table1[[#This Row],[Development Time]]*$AE$3)*$AE$4</f>
        <v>0</v>
      </c>
      <c r="W75" s="6">
        <f ca="1">Table1[[#This Row],[Assembly Time]]*$AE$3*$AE$5</f>
        <v>0</v>
      </c>
      <c r="X75" s="6">
        <f ca="1">Table1[[#This Row],[Assembly Cost]]*Table1[[#This Row],[Annual Prediction]]</f>
        <v>0</v>
      </c>
      <c r="Z75" s="6">
        <f ca="1">(Table1[[#This Row],[Per Part Cost]]+Table1[[#This Row],[Assembly Cost]])*(1+Table1[[#This Row],[Revenue markup]])</f>
        <v>0</v>
      </c>
      <c r="AA75" s="6">
        <f ca="1">Table1[[#This Row],[Sell Price]]*Table1[[#This Row],[Annual Prediction]]</f>
        <v>0</v>
      </c>
      <c r="AB75" s="6">
        <f ca="1">Table1[[#This Row],[Annual Income]]-(Table1[[#This Row],[Annual Cost]]+Table1[[#This Row],[Development Cost]]+Table1[[#This Row],[Annual Assembly Cost]])</f>
        <v>0</v>
      </c>
      <c r="AC75" s="7">
        <f ca="1">Table1[[#This Row],[Annual Income]]-(Table1[[#This Row],[Annual Cost]]+Table1[[#This Row],[Assembly Cost]])</f>
        <v>0</v>
      </c>
    </row>
    <row r="76" spans="1:29" x14ac:dyDescent="0.25">
      <c r="A76" s="1" t="s">
        <v>103</v>
      </c>
      <c r="N76" s="4" t="e">
        <f ca="1">SUM(Table1[[#This Row],[Concept]:[Production ready]])/COUNT(Table1[[#This Row],[Concept]:[Production ready]])</f>
        <v>#DIV/0!</v>
      </c>
      <c r="T76" s="6">
        <f ca="1">Table1[[#This Row],[Per Part Cost]]*Table1[[#This Row],[Annual Prediction]]</f>
        <v>0</v>
      </c>
      <c r="U76" s="6">
        <f ca="1">(Table1[[#This Row],[Development Time]]*$AE$3)*$AE$4</f>
        <v>0</v>
      </c>
      <c r="W76" s="6">
        <f ca="1">Table1[[#This Row],[Assembly Time]]*$AE$3*$AE$5</f>
        <v>0</v>
      </c>
      <c r="X76" s="6">
        <f ca="1">Table1[[#This Row],[Assembly Cost]]*Table1[[#This Row],[Annual Prediction]]</f>
        <v>0</v>
      </c>
      <c r="Z76" s="6">
        <f ca="1">(Table1[[#This Row],[Per Part Cost]]+Table1[[#This Row],[Assembly Cost]])*(1+Table1[[#This Row],[Revenue markup]])</f>
        <v>0</v>
      </c>
      <c r="AA76" s="6">
        <f ca="1">Table1[[#This Row],[Sell Price]]*Table1[[#This Row],[Annual Prediction]]</f>
        <v>0</v>
      </c>
      <c r="AB76" s="6">
        <f ca="1">Table1[[#This Row],[Annual Income]]-(Table1[[#This Row],[Annual Cost]]+Table1[[#This Row],[Development Cost]]+Table1[[#This Row],[Annual Assembly Cost]])</f>
        <v>0</v>
      </c>
      <c r="AC76" s="7">
        <f ca="1">Table1[[#This Row],[Annual Income]]-(Table1[[#This Row],[Annual Cost]]+Table1[[#This Row],[Assembly Cost]])</f>
        <v>0</v>
      </c>
    </row>
    <row r="77" spans="1:29" x14ac:dyDescent="0.25">
      <c r="A77" s="1" t="s">
        <v>104</v>
      </c>
      <c r="N77" s="4" t="e">
        <f ca="1">SUM(Table1[[#This Row],[Concept]:[Production ready]])/COUNT(Table1[[#This Row],[Concept]:[Production ready]])</f>
        <v>#DIV/0!</v>
      </c>
      <c r="T77" s="6">
        <f ca="1">Table1[[#This Row],[Per Part Cost]]*Table1[[#This Row],[Annual Prediction]]</f>
        <v>0</v>
      </c>
      <c r="U77" s="6">
        <f ca="1">(Table1[[#This Row],[Development Time]]*$AE$3)*$AE$4</f>
        <v>0</v>
      </c>
      <c r="W77" s="6">
        <f ca="1">Table1[[#This Row],[Assembly Time]]*$AE$3*$AE$5</f>
        <v>0</v>
      </c>
      <c r="X77" s="6">
        <f ca="1">Table1[[#This Row],[Assembly Cost]]*Table1[[#This Row],[Annual Prediction]]</f>
        <v>0</v>
      </c>
      <c r="Z77" s="6">
        <f ca="1">(Table1[[#This Row],[Per Part Cost]]+Table1[[#This Row],[Assembly Cost]])*(1+Table1[[#This Row],[Revenue markup]])</f>
        <v>0</v>
      </c>
      <c r="AA77" s="6">
        <f ca="1">Table1[[#This Row],[Sell Price]]*Table1[[#This Row],[Annual Prediction]]</f>
        <v>0</v>
      </c>
      <c r="AB77" s="6">
        <f ca="1">Table1[[#This Row],[Annual Income]]-(Table1[[#This Row],[Annual Cost]]+Table1[[#This Row],[Development Cost]]+Table1[[#This Row],[Annual Assembly Cost]])</f>
        <v>0</v>
      </c>
      <c r="AC77" s="7">
        <f ca="1">Table1[[#This Row],[Annual Income]]-(Table1[[#This Row],[Annual Cost]]+Table1[[#This Row],[Assembly Cost]])</f>
        <v>0</v>
      </c>
    </row>
    <row r="78" spans="1:29" x14ac:dyDescent="0.25">
      <c r="A78" s="1" t="s">
        <v>105</v>
      </c>
      <c r="N78" s="4" t="e">
        <f ca="1">SUM(Table1[[#This Row],[Concept]:[Production ready]])/COUNT(Table1[[#This Row],[Concept]:[Production ready]])</f>
        <v>#DIV/0!</v>
      </c>
      <c r="T78" s="6">
        <f ca="1">Table1[[#This Row],[Per Part Cost]]*Table1[[#This Row],[Annual Prediction]]</f>
        <v>0</v>
      </c>
      <c r="U78" s="6">
        <f ca="1">(Table1[[#This Row],[Development Time]]*$AE$3)*$AE$4</f>
        <v>0</v>
      </c>
      <c r="W78" s="6">
        <f ca="1">Table1[[#This Row],[Assembly Time]]*$AE$3*$AE$5</f>
        <v>0</v>
      </c>
      <c r="X78" s="6">
        <f ca="1">Table1[[#This Row],[Assembly Cost]]*Table1[[#This Row],[Annual Prediction]]</f>
        <v>0</v>
      </c>
      <c r="Z78" s="6">
        <f ca="1">(Table1[[#This Row],[Per Part Cost]]+Table1[[#This Row],[Assembly Cost]])*(1+Table1[[#This Row],[Revenue markup]])</f>
        <v>0</v>
      </c>
      <c r="AA78" s="6">
        <f ca="1">Table1[[#This Row],[Sell Price]]*Table1[[#This Row],[Annual Prediction]]</f>
        <v>0</v>
      </c>
      <c r="AB78" s="6">
        <f ca="1">Table1[[#This Row],[Annual Income]]-(Table1[[#This Row],[Annual Cost]]+Table1[[#This Row],[Development Cost]]+Table1[[#This Row],[Annual Assembly Cost]])</f>
        <v>0</v>
      </c>
      <c r="AC78" s="7">
        <f ca="1">Table1[[#This Row],[Annual Income]]-(Table1[[#This Row],[Annual Cost]]+Table1[[#This Row],[Assembly Cost]])</f>
        <v>0</v>
      </c>
    </row>
    <row r="79" spans="1:29" x14ac:dyDescent="0.25">
      <c r="A79" s="1" t="s">
        <v>106</v>
      </c>
      <c r="N79" s="4" t="e">
        <f ca="1">SUM(Table1[[#This Row],[Concept]:[Production ready]])/COUNT(Table1[[#This Row],[Concept]:[Production ready]])</f>
        <v>#DIV/0!</v>
      </c>
      <c r="T79" s="6">
        <f ca="1">Table1[[#This Row],[Per Part Cost]]*Table1[[#This Row],[Annual Prediction]]</f>
        <v>0</v>
      </c>
      <c r="U79" s="6">
        <f ca="1">(Table1[[#This Row],[Development Time]]*$AE$3)*$AE$4</f>
        <v>0</v>
      </c>
      <c r="W79" s="6">
        <f ca="1">Table1[[#This Row],[Assembly Time]]*$AE$3*$AE$5</f>
        <v>0</v>
      </c>
      <c r="X79" s="6">
        <f ca="1">Table1[[#This Row],[Assembly Cost]]*Table1[[#This Row],[Annual Prediction]]</f>
        <v>0</v>
      </c>
      <c r="Z79" s="6">
        <f ca="1">(Table1[[#This Row],[Per Part Cost]]+Table1[[#This Row],[Assembly Cost]])*(1+Table1[[#This Row],[Revenue markup]])</f>
        <v>0</v>
      </c>
      <c r="AA79" s="6">
        <f ca="1">Table1[[#This Row],[Sell Price]]*Table1[[#This Row],[Annual Prediction]]</f>
        <v>0</v>
      </c>
      <c r="AB79" s="6">
        <f ca="1">Table1[[#This Row],[Annual Income]]-(Table1[[#This Row],[Annual Cost]]+Table1[[#This Row],[Development Cost]]+Table1[[#This Row],[Annual Assembly Cost]])</f>
        <v>0</v>
      </c>
      <c r="AC79" s="7">
        <f ca="1">Table1[[#This Row],[Annual Income]]-(Table1[[#This Row],[Annual Cost]]+Table1[[#This Row],[Assembly Cost]])</f>
        <v>0</v>
      </c>
    </row>
    <row r="80" spans="1:29" x14ac:dyDescent="0.25">
      <c r="A80" s="1" t="s">
        <v>107</v>
      </c>
      <c r="N80" s="4" t="e">
        <f ca="1">SUM(Table1[[#This Row],[Concept]:[Production ready]])/COUNT(Table1[[#This Row],[Concept]:[Production ready]])</f>
        <v>#DIV/0!</v>
      </c>
      <c r="T80" s="6">
        <f ca="1">Table1[[#This Row],[Per Part Cost]]*Table1[[#This Row],[Annual Prediction]]</f>
        <v>0</v>
      </c>
      <c r="U80" s="6">
        <f ca="1">(Table1[[#This Row],[Development Time]]*$AE$3)*$AE$4</f>
        <v>0</v>
      </c>
      <c r="W80" s="6">
        <f ca="1">Table1[[#This Row],[Assembly Time]]*$AE$3*$AE$5</f>
        <v>0</v>
      </c>
      <c r="X80" s="6">
        <f ca="1">Table1[[#This Row],[Assembly Cost]]*Table1[[#This Row],[Annual Prediction]]</f>
        <v>0</v>
      </c>
      <c r="Z80" s="6">
        <f ca="1">(Table1[[#This Row],[Per Part Cost]]+Table1[[#This Row],[Assembly Cost]])*(1+Table1[[#This Row],[Revenue markup]])</f>
        <v>0</v>
      </c>
      <c r="AA80" s="6">
        <f ca="1">Table1[[#This Row],[Sell Price]]*Table1[[#This Row],[Annual Prediction]]</f>
        <v>0</v>
      </c>
      <c r="AB80" s="6">
        <f ca="1">Table1[[#This Row],[Annual Income]]-(Table1[[#This Row],[Annual Cost]]+Table1[[#This Row],[Development Cost]]+Table1[[#This Row],[Annual Assembly Cost]])</f>
        <v>0</v>
      </c>
      <c r="AC80" s="7">
        <f ca="1">Table1[[#This Row],[Annual Income]]-(Table1[[#This Row],[Annual Cost]]+Table1[[#This Row],[Assembly Cost]])</f>
        <v>0</v>
      </c>
    </row>
    <row r="81" spans="1:29" x14ac:dyDescent="0.25">
      <c r="A81" s="1" t="s">
        <v>189</v>
      </c>
      <c r="F81" s="16"/>
      <c r="G81" s="16"/>
      <c r="H81" s="16"/>
      <c r="I81" s="16"/>
      <c r="J81" s="16"/>
      <c r="K81" s="16"/>
      <c r="L81" s="16"/>
      <c r="M81" s="16"/>
      <c r="N81" s="16"/>
      <c r="Q81" s="1">
        <f>SUBTOTAL(109,Table1[Annual Prediction])</f>
        <v>20585</v>
      </c>
      <c r="R81" s="1">
        <f>SUBTOTAL(109,Table1[Development Time])</f>
        <v>1820</v>
      </c>
      <c r="S81" s="17">
        <f>SUBTOTAL(109,Table1[Per Part Cost])</f>
        <v>6045</v>
      </c>
      <c r="T81" s="19">
        <f>SUBTOTAL(109,Table1[Annual Cost])</f>
        <v>926600</v>
      </c>
      <c r="U81" s="17">
        <f>SUBTOTAL(109,Table1[Development Cost])</f>
        <v>72800</v>
      </c>
      <c r="V81" s="18">
        <f>SUBTOTAL(109,Table1[Assembly Time])</f>
        <v>371</v>
      </c>
      <c r="W81" s="19">
        <f>SUBTOTAL(109,Table1[Assembly Cost])</f>
        <v>2968</v>
      </c>
      <c r="X81" s="19">
        <f>SUBTOTAL(109,Table1[Annual Assembly Cost])</f>
        <v>610800</v>
      </c>
      <c r="Y81" s="16"/>
      <c r="Z81" s="17">
        <f>SUBTOTAL(109,Table1[Sell Price])</f>
        <v>13540.68</v>
      </c>
      <c r="AA81" s="17">
        <f>SUBTOTAL(109,Table1[Annual Income])</f>
        <v>2418400</v>
      </c>
      <c r="AB81" s="17">
        <f>SUBTOTAL(109,Table1[Year 1 Revenue])</f>
        <v>808200</v>
      </c>
      <c r="AC81" s="17">
        <f>SUBTOTAL(109,Table1[Year 2 Revenue])</f>
        <v>1488832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2014-02-12T16:24:16Z</dcterms:modified>
</cp:coreProperties>
</file>