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7560" yWindow="880" windowWidth="24840" windowHeight="14400" tabRatio="889" firstSheet="6" activeTab="14"/>
  </bookViews>
  <sheets>
    <sheet name="ChaoControl1_count" sheetId="7" r:id="rId1"/>
    <sheet name="ChaoControl1_perc" sheetId="8" r:id="rId2"/>
    <sheet name="ChaoControl1_log" sheetId="16" r:id="rId3"/>
    <sheet name="ChaoControl2_count" sheetId="10" r:id="rId4"/>
    <sheet name="ChaoControl2_perc" sheetId="11" r:id="rId5"/>
    <sheet name="ChaoControl2_log" sheetId="17" r:id="rId6"/>
    <sheet name="PCAphytos_count" sheetId="1" r:id="rId7"/>
    <sheet name="PCAphytos_perc" sheetId="2" r:id="rId8"/>
    <sheet name="PCAphytos_log" sheetId="3" r:id="rId9"/>
    <sheet name="PCAstarch_count" sheetId="4" r:id="rId10"/>
    <sheet name="PCAstarch_perc" sheetId="5" r:id="rId11"/>
    <sheet name="PCAstarch_log" sheetId="6" r:id="rId12"/>
    <sheet name="ChaoSKP_count" sheetId="13" r:id="rId13"/>
    <sheet name="ChaoSKP_perc" sheetId="14" r:id="rId14"/>
    <sheet name="ChaoSKP_log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5" l="1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" i="15"/>
  <c r="B2" i="5"/>
  <c r="B2" i="6"/>
  <c r="C2" i="5"/>
  <c r="C2" i="6"/>
  <c r="D2" i="5"/>
  <c r="D2" i="6"/>
  <c r="E2" i="5"/>
  <c r="E2" i="6"/>
  <c r="F2" i="5"/>
  <c r="F2" i="6"/>
  <c r="G2" i="5"/>
  <c r="G2" i="6"/>
  <c r="H2" i="5"/>
  <c r="H2" i="6"/>
  <c r="I2" i="5"/>
  <c r="I2" i="6"/>
  <c r="J2" i="5"/>
  <c r="J2" i="6"/>
  <c r="K2" i="5"/>
  <c r="K2" i="6"/>
  <c r="L2" i="5"/>
  <c r="L2" i="6"/>
  <c r="B3" i="5"/>
  <c r="B3" i="6"/>
  <c r="C3" i="5"/>
  <c r="C3" i="6"/>
  <c r="D3" i="5"/>
  <c r="D3" i="6"/>
  <c r="E3" i="5"/>
  <c r="E3" i="6"/>
  <c r="F3" i="5"/>
  <c r="F3" i="6"/>
  <c r="G3" i="5"/>
  <c r="G3" i="6"/>
  <c r="H3" i="5"/>
  <c r="H3" i="6"/>
  <c r="I3" i="5"/>
  <c r="I3" i="6"/>
  <c r="J3" i="5"/>
  <c r="J3" i="6"/>
  <c r="K3" i="5"/>
  <c r="K3" i="6"/>
  <c r="L3" i="5"/>
  <c r="L3" i="6"/>
  <c r="B4" i="5"/>
  <c r="B4" i="6"/>
  <c r="C4" i="5"/>
  <c r="C4" i="6"/>
  <c r="D4" i="5"/>
  <c r="D4" i="6"/>
  <c r="E4" i="5"/>
  <c r="E4" i="6"/>
  <c r="F4" i="5"/>
  <c r="F4" i="6"/>
  <c r="G4" i="5"/>
  <c r="G4" i="6"/>
  <c r="H4" i="5"/>
  <c r="H4" i="6"/>
  <c r="I4" i="5"/>
  <c r="I4" i="6"/>
  <c r="J4" i="5"/>
  <c r="J4" i="6"/>
  <c r="K4" i="5"/>
  <c r="K4" i="6"/>
  <c r="L4" i="5"/>
  <c r="L4" i="6"/>
  <c r="B5" i="5"/>
  <c r="B5" i="6"/>
  <c r="C5" i="5"/>
  <c r="C5" i="6"/>
  <c r="D5" i="5"/>
  <c r="D5" i="6"/>
  <c r="E5" i="5"/>
  <c r="E5" i="6"/>
  <c r="F5" i="5"/>
  <c r="F5" i="6"/>
  <c r="G5" i="5"/>
  <c r="G5" i="6"/>
  <c r="H5" i="5"/>
  <c r="H5" i="6"/>
  <c r="I5" i="5"/>
  <c r="I5" i="6"/>
  <c r="J5" i="5"/>
  <c r="J5" i="6"/>
  <c r="K5" i="5"/>
  <c r="K5" i="6"/>
  <c r="L5" i="5"/>
  <c r="L5" i="6"/>
  <c r="B6" i="5"/>
  <c r="B6" i="6"/>
  <c r="C6" i="5"/>
  <c r="C6" i="6"/>
  <c r="D6" i="5"/>
  <c r="D6" i="6"/>
  <c r="E6" i="5"/>
  <c r="E6" i="6"/>
  <c r="F6" i="5"/>
  <c r="F6" i="6"/>
  <c r="G6" i="5"/>
  <c r="G6" i="6"/>
  <c r="H6" i="5"/>
  <c r="H6" i="6"/>
  <c r="I6" i="5"/>
  <c r="I6" i="6"/>
  <c r="J6" i="5"/>
  <c r="J6" i="6"/>
  <c r="K6" i="5"/>
  <c r="K6" i="6"/>
  <c r="L6" i="5"/>
  <c r="L6" i="6"/>
  <c r="B7" i="5"/>
  <c r="B7" i="6"/>
  <c r="C7" i="5"/>
  <c r="C7" i="6"/>
  <c r="D7" i="5"/>
  <c r="D7" i="6"/>
  <c r="E7" i="5"/>
  <c r="E7" i="6"/>
  <c r="F7" i="5"/>
  <c r="F7" i="6"/>
  <c r="G7" i="5"/>
  <c r="G7" i="6"/>
  <c r="H7" i="5"/>
  <c r="H7" i="6"/>
  <c r="I7" i="5"/>
  <c r="I7" i="6"/>
  <c r="J7" i="5"/>
  <c r="J7" i="6"/>
  <c r="K7" i="5"/>
  <c r="K7" i="6"/>
  <c r="L7" i="5"/>
  <c r="L7" i="6"/>
  <c r="B8" i="5"/>
  <c r="B8" i="6"/>
  <c r="C8" i="5"/>
  <c r="C8" i="6"/>
  <c r="D8" i="5"/>
  <c r="D8" i="6"/>
  <c r="E8" i="5"/>
  <c r="E8" i="6"/>
  <c r="F8" i="5"/>
  <c r="F8" i="6"/>
  <c r="G8" i="5"/>
  <c r="G8" i="6"/>
  <c r="H8" i="5"/>
  <c r="H8" i="6"/>
  <c r="I8" i="5"/>
  <c r="I8" i="6"/>
  <c r="J8" i="5"/>
  <c r="J8" i="6"/>
  <c r="K8" i="5"/>
  <c r="K8" i="6"/>
  <c r="L8" i="5"/>
  <c r="L8" i="6"/>
  <c r="B9" i="5"/>
  <c r="B9" i="6"/>
  <c r="C9" i="5"/>
  <c r="C9" i="6"/>
  <c r="D9" i="5"/>
  <c r="D9" i="6"/>
  <c r="E9" i="5"/>
  <c r="E9" i="6"/>
  <c r="F9" i="5"/>
  <c r="F9" i="6"/>
  <c r="G9" i="5"/>
  <c r="G9" i="6"/>
  <c r="H9" i="5"/>
  <c r="H9" i="6"/>
  <c r="I9" i="5"/>
  <c r="I9" i="6"/>
  <c r="J9" i="5"/>
  <c r="J9" i="6"/>
  <c r="K9" i="5"/>
  <c r="K9" i="6"/>
  <c r="L9" i="5"/>
  <c r="L9" i="6"/>
  <c r="B10" i="6"/>
  <c r="C10" i="6"/>
  <c r="D10" i="6"/>
  <c r="E10" i="6"/>
  <c r="F10" i="6"/>
  <c r="G10" i="6"/>
  <c r="H10" i="6"/>
  <c r="I10" i="6"/>
  <c r="J10" i="6"/>
  <c r="K10" i="6"/>
  <c r="L10" i="6"/>
  <c r="B11" i="5"/>
  <c r="B11" i="6"/>
  <c r="C11" i="5"/>
  <c r="C11" i="6"/>
  <c r="D11" i="5"/>
  <c r="D11" i="6"/>
  <c r="E11" i="5"/>
  <c r="E11" i="6"/>
  <c r="F11" i="5"/>
  <c r="F11" i="6"/>
  <c r="G11" i="5"/>
  <c r="G11" i="6"/>
  <c r="H11" i="5"/>
  <c r="H11" i="6"/>
  <c r="I11" i="5"/>
  <c r="I11" i="6"/>
  <c r="J11" i="5"/>
  <c r="J11" i="6"/>
  <c r="K11" i="5"/>
  <c r="K11" i="6"/>
  <c r="L11" i="5"/>
  <c r="L11" i="6"/>
  <c r="B12" i="5"/>
  <c r="B12" i="6"/>
  <c r="C12" i="5"/>
  <c r="C12" i="6"/>
  <c r="D12" i="5"/>
  <c r="D12" i="6"/>
  <c r="E12" i="5"/>
  <c r="E12" i="6"/>
  <c r="F12" i="5"/>
  <c r="F12" i="6"/>
  <c r="G12" i="5"/>
  <c r="G12" i="6"/>
  <c r="H12" i="5"/>
  <c r="H12" i="6"/>
  <c r="I12" i="5"/>
  <c r="I12" i="6"/>
  <c r="J12" i="5"/>
  <c r="J12" i="6"/>
  <c r="K12" i="5"/>
  <c r="K12" i="6"/>
  <c r="L12" i="5"/>
  <c r="L12" i="6"/>
  <c r="B13" i="5"/>
  <c r="B13" i="6"/>
  <c r="C13" i="5"/>
  <c r="C13" i="6"/>
  <c r="D13" i="5"/>
  <c r="D13" i="6"/>
  <c r="E13" i="5"/>
  <c r="E13" i="6"/>
  <c r="F13" i="5"/>
  <c r="F13" i="6"/>
  <c r="G13" i="5"/>
  <c r="G13" i="6"/>
  <c r="H13" i="5"/>
  <c r="H13" i="6"/>
  <c r="I13" i="5"/>
  <c r="I13" i="6"/>
  <c r="J13" i="5"/>
  <c r="J13" i="6"/>
  <c r="K13" i="5"/>
  <c r="K13" i="6"/>
  <c r="L13" i="5"/>
  <c r="L13" i="6"/>
  <c r="B14" i="5"/>
  <c r="B14" i="6"/>
  <c r="C14" i="5"/>
  <c r="C14" i="6"/>
  <c r="D14" i="5"/>
  <c r="D14" i="6"/>
  <c r="E14" i="5"/>
  <c r="E14" i="6"/>
  <c r="F14" i="5"/>
  <c r="F14" i="6"/>
  <c r="G14" i="5"/>
  <c r="G14" i="6"/>
  <c r="H14" i="5"/>
  <c r="H14" i="6"/>
  <c r="I14" i="5"/>
  <c r="I14" i="6"/>
  <c r="J14" i="5"/>
  <c r="J14" i="6"/>
  <c r="K14" i="5"/>
  <c r="K14" i="6"/>
  <c r="L14" i="5"/>
  <c r="L14" i="6"/>
  <c r="B15" i="5"/>
  <c r="B15" i="6"/>
  <c r="C15" i="5"/>
  <c r="C15" i="6"/>
  <c r="D15" i="5"/>
  <c r="D15" i="6"/>
  <c r="E15" i="5"/>
  <c r="E15" i="6"/>
  <c r="F15" i="5"/>
  <c r="F15" i="6"/>
  <c r="G15" i="5"/>
  <c r="G15" i="6"/>
  <c r="H15" i="5"/>
  <c r="H15" i="6"/>
  <c r="I15" i="5"/>
  <c r="I15" i="6"/>
  <c r="J15" i="5"/>
  <c r="J15" i="6"/>
  <c r="K15" i="5"/>
  <c r="K15" i="6"/>
  <c r="L15" i="5"/>
  <c r="L15" i="6"/>
  <c r="B16" i="5"/>
  <c r="B16" i="6"/>
  <c r="C16" i="5"/>
  <c r="C16" i="6"/>
  <c r="D16" i="5"/>
  <c r="D16" i="6"/>
  <c r="E16" i="5"/>
  <c r="E16" i="6"/>
  <c r="F16" i="5"/>
  <c r="F16" i="6"/>
  <c r="G16" i="5"/>
  <c r="G16" i="6"/>
  <c r="H16" i="5"/>
  <c r="H16" i="6"/>
  <c r="I16" i="5"/>
  <c r="I16" i="6"/>
  <c r="J16" i="5"/>
  <c r="J16" i="6"/>
  <c r="K16" i="5"/>
  <c r="K16" i="6"/>
  <c r="L16" i="5"/>
  <c r="L16" i="6"/>
  <c r="B17" i="5"/>
  <c r="B17" i="6"/>
  <c r="C17" i="5"/>
  <c r="C17" i="6"/>
  <c r="D17" i="5"/>
  <c r="D17" i="6"/>
  <c r="E17" i="5"/>
  <c r="E17" i="6"/>
  <c r="F17" i="5"/>
  <c r="F17" i="6"/>
  <c r="G17" i="5"/>
  <c r="G17" i="6"/>
  <c r="H17" i="5"/>
  <c r="H17" i="6"/>
  <c r="I17" i="5"/>
  <c r="I17" i="6"/>
  <c r="J17" i="5"/>
  <c r="J17" i="6"/>
  <c r="K17" i="5"/>
  <c r="K17" i="6"/>
  <c r="L17" i="5"/>
  <c r="L17" i="6"/>
  <c r="B18" i="5"/>
  <c r="B18" i="6"/>
  <c r="C18" i="5"/>
  <c r="C18" i="6"/>
  <c r="D18" i="5"/>
  <c r="D18" i="6"/>
  <c r="E18" i="5"/>
  <c r="E18" i="6"/>
  <c r="F18" i="5"/>
  <c r="F18" i="6"/>
  <c r="G18" i="5"/>
  <c r="G18" i="6"/>
  <c r="H18" i="5"/>
  <c r="H18" i="6"/>
  <c r="I18" i="5"/>
  <c r="I18" i="6"/>
  <c r="J18" i="5"/>
  <c r="J18" i="6"/>
  <c r="K18" i="5"/>
  <c r="K18" i="6"/>
  <c r="L18" i="5"/>
  <c r="L18" i="6"/>
  <c r="B19" i="5"/>
  <c r="B19" i="6"/>
  <c r="C19" i="5"/>
  <c r="C19" i="6"/>
  <c r="D19" i="5"/>
  <c r="D19" i="6"/>
  <c r="E19" i="5"/>
  <c r="E19" i="6"/>
  <c r="F19" i="5"/>
  <c r="F19" i="6"/>
  <c r="G19" i="5"/>
  <c r="G19" i="6"/>
  <c r="H19" i="5"/>
  <c r="H19" i="6"/>
  <c r="I19" i="5"/>
  <c r="I19" i="6"/>
  <c r="J19" i="5"/>
  <c r="J19" i="6"/>
  <c r="K19" i="5"/>
  <c r="K19" i="6"/>
  <c r="L19" i="5"/>
  <c r="L19" i="6"/>
  <c r="B20" i="5"/>
  <c r="B20" i="6"/>
  <c r="C20" i="5"/>
  <c r="C20" i="6"/>
  <c r="D20" i="5"/>
  <c r="D20" i="6"/>
  <c r="E20" i="5"/>
  <c r="E20" i="6"/>
  <c r="F20" i="5"/>
  <c r="F20" i="6"/>
  <c r="G20" i="5"/>
  <c r="G20" i="6"/>
  <c r="H20" i="5"/>
  <c r="H20" i="6"/>
  <c r="I20" i="5"/>
  <c r="I20" i="6"/>
  <c r="J20" i="5"/>
  <c r="J20" i="6"/>
  <c r="K20" i="5"/>
  <c r="K20" i="6"/>
  <c r="L20" i="5"/>
  <c r="L20" i="6"/>
  <c r="B21" i="5"/>
  <c r="B21" i="6"/>
  <c r="C21" i="5"/>
  <c r="C21" i="6"/>
  <c r="D21" i="5"/>
  <c r="D21" i="6"/>
  <c r="E21" i="5"/>
  <c r="E21" i="6"/>
  <c r="F21" i="5"/>
  <c r="F21" i="6"/>
  <c r="G21" i="5"/>
  <c r="G21" i="6"/>
  <c r="H21" i="5"/>
  <c r="H21" i="6"/>
  <c r="I21" i="5"/>
  <c r="I21" i="6"/>
  <c r="J21" i="5"/>
  <c r="J21" i="6"/>
  <c r="K21" i="5"/>
  <c r="K21" i="6"/>
  <c r="L21" i="5"/>
  <c r="L21" i="6"/>
  <c r="B22" i="5"/>
  <c r="B22" i="6"/>
  <c r="C22" i="5"/>
  <c r="C22" i="6"/>
  <c r="D22" i="5"/>
  <c r="D22" i="6"/>
  <c r="E22" i="5"/>
  <c r="E22" i="6"/>
  <c r="F22" i="5"/>
  <c r="F22" i="6"/>
  <c r="G22" i="5"/>
  <c r="G22" i="6"/>
  <c r="H22" i="5"/>
  <c r="H22" i="6"/>
  <c r="I22" i="5"/>
  <c r="I22" i="6"/>
  <c r="J22" i="5"/>
  <c r="J22" i="6"/>
  <c r="K22" i="5"/>
  <c r="K22" i="6"/>
  <c r="L22" i="5"/>
  <c r="L22" i="6"/>
  <c r="B23" i="5"/>
  <c r="B23" i="6"/>
  <c r="C23" i="5"/>
  <c r="C23" i="6"/>
  <c r="D23" i="5"/>
  <c r="D23" i="6"/>
  <c r="E23" i="5"/>
  <c r="E23" i="6"/>
  <c r="F23" i="5"/>
  <c r="F23" i="6"/>
  <c r="G23" i="5"/>
  <c r="G23" i="6"/>
  <c r="H23" i="5"/>
  <c r="H23" i="6"/>
  <c r="I23" i="5"/>
  <c r="I23" i="6"/>
  <c r="J23" i="5"/>
  <c r="J23" i="6"/>
  <c r="K23" i="5"/>
  <c r="K23" i="6"/>
  <c r="L23" i="5"/>
  <c r="L23" i="6"/>
  <c r="B24" i="5"/>
  <c r="B24" i="6"/>
  <c r="C24" i="5"/>
  <c r="C24" i="6"/>
  <c r="D24" i="5"/>
  <c r="D24" i="6"/>
  <c r="E24" i="5"/>
  <c r="E24" i="6"/>
  <c r="F24" i="5"/>
  <c r="F24" i="6"/>
  <c r="G24" i="5"/>
  <c r="G24" i="6"/>
  <c r="H24" i="5"/>
  <c r="H24" i="6"/>
  <c r="I24" i="5"/>
  <c r="I24" i="6"/>
  <c r="J24" i="5"/>
  <c r="J24" i="6"/>
  <c r="K24" i="5"/>
  <c r="K24" i="6"/>
  <c r="L24" i="5"/>
  <c r="L24" i="6"/>
  <c r="B25" i="5"/>
  <c r="B25" i="6"/>
  <c r="C25" i="5"/>
  <c r="C25" i="6"/>
  <c r="D25" i="5"/>
  <c r="D25" i="6"/>
  <c r="E25" i="5"/>
  <c r="E25" i="6"/>
  <c r="F25" i="5"/>
  <c r="F25" i="6"/>
  <c r="G25" i="5"/>
  <c r="G25" i="6"/>
  <c r="H25" i="5"/>
  <c r="H25" i="6"/>
  <c r="I25" i="5"/>
  <c r="I25" i="6"/>
  <c r="J25" i="5"/>
  <c r="J25" i="6"/>
  <c r="K25" i="5"/>
  <c r="K25" i="6"/>
  <c r="L25" i="5"/>
  <c r="L25" i="6"/>
  <c r="B26" i="5"/>
  <c r="B26" i="6"/>
  <c r="C26" i="5"/>
  <c r="C26" i="6"/>
  <c r="D26" i="5"/>
  <c r="D26" i="6"/>
  <c r="E26" i="5"/>
  <c r="E26" i="6"/>
  <c r="F26" i="5"/>
  <c r="F26" i="6"/>
  <c r="G26" i="5"/>
  <c r="G26" i="6"/>
  <c r="H26" i="5"/>
  <c r="H26" i="6"/>
  <c r="I26" i="5"/>
  <c r="I26" i="6"/>
  <c r="J26" i="5"/>
  <c r="J26" i="6"/>
  <c r="K26" i="5"/>
  <c r="K26" i="6"/>
  <c r="L26" i="5"/>
  <c r="L26" i="6"/>
  <c r="B27" i="5"/>
  <c r="B27" i="6"/>
  <c r="C27" i="5"/>
  <c r="C27" i="6"/>
  <c r="D27" i="5"/>
  <c r="D27" i="6"/>
  <c r="E27" i="5"/>
  <c r="E27" i="6"/>
  <c r="F27" i="5"/>
  <c r="F27" i="6"/>
  <c r="G27" i="5"/>
  <c r="G27" i="6"/>
  <c r="H27" i="5"/>
  <c r="H27" i="6"/>
  <c r="I27" i="5"/>
  <c r="I27" i="6"/>
  <c r="J27" i="5"/>
  <c r="J27" i="6"/>
  <c r="K27" i="5"/>
  <c r="K27" i="6"/>
  <c r="L27" i="5"/>
  <c r="L27" i="6"/>
  <c r="B28" i="5"/>
  <c r="B28" i="6"/>
  <c r="C28" i="5"/>
  <c r="C28" i="6"/>
  <c r="D28" i="5"/>
  <c r="D28" i="6"/>
  <c r="E28" i="5"/>
  <c r="E28" i="6"/>
  <c r="F28" i="5"/>
  <c r="F28" i="6"/>
  <c r="G28" i="5"/>
  <c r="G28" i="6"/>
  <c r="H28" i="5"/>
  <c r="H28" i="6"/>
  <c r="I28" i="5"/>
  <c r="I28" i="6"/>
  <c r="J28" i="5"/>
  <c r="J28" i="6"/>
  <c r="K28" i="5"/>
  <c r="K28" i="6"/>
  <c r="L28" i="5"/>
  <c r="L28" i="6"/>
  <c r="B29" i="5"/>
  <c r="B29" i="6"/>
  <c r="C29" i="5"/>
  <c r="C29" i="6"/>
  <c r="D29" i="5"/>
  <c r="D29" i="6"/>
  <c r="E29" i="5"/>
  <c r="E29" i="6"/>
  <c r="F29" i="5"/>
  <c r="F29" i="6"/>
  <c r="G29" i="5"/>
  <c r="G29" i="6"/>
  <c r="H29" i="5"/>
  <c r="H29" i="6"/>
  <c r="I29" i="5"/>
  <c r="I29" i="6"/>
  <c r="J29" i="5"/>
  <c r="J29" i="6"/>
  <c r="K29" i="5"/>
  <c r="K29" i="6"/>
  <c r="L29" i="5"/>
  <c r="L29" i="6"/>
  <c r="B30" i="5"/>
  <c r="B30" i="6"/>
  <c r="C30" i="5"/>
  <c r="C30" i="6"/>
  <c r="D30" i="5"/>
  <c r="D30" i="6"/>
  <c r="E30" i="5"/>
  <c r="E30" i="6"/>
  <c r="F30" i="5"/>
  <c r="F30" i="6"/>
  <c r="G30" i="5"/>
  <c r="G30" i="6"/>
  <c r="H30" i="5"/>
  <c r="H30" i="6"/>
  <c r="I30" i="5"/>
  <c r="I30" i="6"/>
  <c r="J30" i="5"/>
  <c r="J30" i="6"/>
  <c r="K30" i="5"/>
  <c r="K30" i="6"/>
  <c r="L30" i="5"/>
  <c r="L30" i="6"/>
  <c r="B31" i="5"/>
  <c r="B31" i="6"/>
  <c r="C31" i="5"/>
  <c r="C31" i="6"/>
  <c r="D31" i="5"/>
  <c r="D31" i="6"/>
  <c r="E31" i="5"/>
  <c r="E31" i="6"/>
  <c r="F31" i="5"/>
  <c r="F31" i="6"/>
  <c r="G31" i="5"/>
  <c r="G31" i="6"/>
  <c r="H31" i="5"/>
  <c r="H31" i="6"/>
  <c r="I31" i="5"/>
  <c r="I31" i="6"/>
  <c r="J31" i="5"/>
  <c r="J31" i="6"/>
  <c r="K31" i="5"/>
  <c r="K31" i="6"/>
  <c r="L31" i="5"/>
  <c r="L31" i="6"/>
  <c r="B32" i="5"/>
  <c r="B32" i="6"/>
  <c r="C32" i="5"/>
  <c r="C32" i="6"/>
  <c r="D32" i="5"/>
  <c r="D32" i="6"/>
  <c r="E32" i="5"/>
  <c r="E32" i="6"/>
  <c r="F32" i="5"/>
  <c r="F32" i="6"/>
  <c r="G32" i="5"/>
  <c r="G32" i="6"/>
  <c r="H32" i="5"/>
  <c r="H32" i="6"/>
  <c r="I32" i="5"/>
  <c r="I32" i="6"/>
  <c r="J32" i="5"/>
  <c r="J32" i="6"/>
  <c r="K32" i="5"/>
  <c r="K32" i="6"/>
  <c r="L32" i="5"/>
  <c r="L32" i="6"/>
  <c r="B33" i="5"/>
  <c r="B33" i="6"/>
  <c r="C33" i="5"/>
  <c r="C33" i="6"/>
  <c r="D33" i="5"/>
  <c r="D33" i="6"/>
  <c r="E33" i="5"/>
  <c r="E33" i="6"/>
  <c r="F33" i="5"/>
  <c r="F33" i="6"/>
  <c r="G33" i="5"/>
  <c r="G33" i="6"/>
  <c r="H33" i="5"/>
  <c r="H33" i="6"/>
  <c r="I33" i="5"/>
  <c r="I33" i="6"/>
  <c r="J33" i="5"/>
  <c r="J33" i="6"/>
  <c r="K33" i="5"/>
  <c r="K33" i="6"/>
  <c r="L33" i="5"/>
  <c r="L33" i="6"/>
  <c r="B34" i="5"/>
  <c r="B34" i="6"/>
  <c r="C34" i="5"/>
  <c r="C34" i="6"/>
  <c r="D34" i="5"/>
  <c r="D34" i="6"/>
  <c r="E34" i="5"/>
  <c r="E34" i="6"/>
  <c r="F34" i="5"/>
  <c r="F34" i="6"/>
  <c r="G34" i="5"/>
  <c r="G34" i="6"/>
  <c r="H34" i="5"/>
  <c r="H34" i="6"/>
  <c r="I34" i="5"/>
  <c r="I34" i="6"/>
  <c r="J34" i="5"/>
  <c r="J34" i="6"/>
  <c r="K34" i="5"/>
  <c r="K34" i="6"/>
  <c r="L34" i="5"/>
  <c r="L34" i="6"/>
  <c r="B35" i="5"/>
  <c r="B35" i="6"/>
  <c r="C35" i="5"/>
  <c r="C35" i="6"/>
  <c r="D35" i="5"/>
  <c r="D35" i="6"/>
  <c r="E35" i="5"/>
  <c r="E35" i="6"/>
  <c r="F35" i="5"/>
  <c r="F35" i="6"/>
  <c r="G35" i="5"/>
  <c r="G35" i="6"/>
  <c r="H35" i="5"/>
  <c r="H35" i="6"/>
  <c r="I35" i="5"/>
  <c r="I35" i="6"/>
  <c r="J35" i="5"/>
  <c r="J35" i="6"/>
  <c r="K35" i="5"/>
  <c r="K35" i="6"/>
  <c r="L35" i="5"/>
  <c r="L35" i="6"/>
  <c r="B36" i="5"/>
  <c r="B36" i="6"/>
  <c r="C36" i="5"/>
  <c r="C36" i="6"/>
  <c r="D36" i="5"/>
  <c r="D36" i="6"/>
  <c r="E36" i="5"/>
  <c r="E36" i="6"/>
  <c r="F36" i="5"/>
  <c r="F36" i="6"/>
  <c r="G36" i="5"/>
  <c r="G36" i="6"/>
  <c r="H36" i="5"/>
  <c r="H36" i="6"/>
  <c r="I36" i="5"/>
  <c r="I36" i="6"/>
  <c r="J36" i="5"/>
  <c r="J36" i="6"/>
  <c r="K36" i="5"/>
  <c r="K36" i="6"/>
  <c r="L36" i="5"/>
  <c r="L36" i="6"/>
  <c r="B37" i="5"/>
  <c r="B37" i="6"/>
  <c r="C37" i="5"/>
  <c r="C37" i="6"/>
  <c r="D37" i="5"/>
  <c r="D37" i="6"/>
  <c r="E37" i="5"/>
  <c r="E37" i="6"/>
  <c r="F37" i="5"/>
  <c r="F37" i="6"/>
  <c r="G37" i="5"/>
  <c r="G37" i="6"/>
  <c r="H37" i="5"/>
  <c r="H37" i="6"/>
  <c r="I37" i="5"/>
  <c r="I37" i="6"/>
  <c r="J37" i="5"/>
  <c r="J37" i="6"/>
  <c r="K37" i="5"/>
  <c r="K37" i="6"/>
  <c r="L37" i="5"/>
  <c r="L37" i="6"/>
  <c r="B38" i="5"/>
  <c r="B38" i="6"/>
  <c r="C38" i="5"/>
  <c r="C38" i="6"/>
  <c r="D38" i="5"/>
  <c r="D38" i="6"/>
  <c r="E38" i="5"/>
  <c r="E38" i="6"/>
  <c r="F38" i="5"/>
  <c r="F38" i="6"/>
  <c r="G38" i="5"/>
  <c r="G38" i="6"/>
  <c r="H38" i="5"/>
  <c r="H38" i="6"/>
  <c r="I38" i="5"/>
  <c r="I38" i="6"/>
  <c r="J38" i="5"/>
  <c r="J38" i="6"/>
  <c r="K38" i="5"/>
  <c r="K38" i="6"/>
  <c r="L38" i="5"/>
  <c r="L38" i="6"/>
  <c r="B39" i="5"/>
  <c r="B39" i="6"/>
  <c r="C39" i="5"/>
  <c r="C39" i="6"/>
  <c r="D39" i="5"/>
  <c r="D39" i="6"/>
  <c r="E39" i="5"/>
  <c r="E39" i="6"/>
  <c r="F39" i="5"/>
  <c r="F39" i="6"/>
  <c r="G39" i="5"/>
  <c r="G39" i="6"/>
  <c r="H39" i="5"/>
  <c r="H39" i="6"/>
  <c r="I39" i="5"/>
  <c r="I39" i="6"/>
  <c r="J39" i="5"/>
  <c r="J39" i="6"/>
  <c r="K39" i="5"/>
  <c r="K39" i="6"/>
  <c r="L39" i="5"/>
  <c r="L39" i="6"/>
  <c r="B40" i="5"/>
  <c r="B40" i="6"/>
  <c r="C40" i="5"/>
  <c r="C40" i="6"/>
  <c r="D40" i="5"/>
  <c r="D40" i="6"/>
  <c r="E40" i="5"/>
  <c r="E40" i="6"/>
  <c r="F40" i="5"/>
  <c r="F40" i="6"/>
  <c r="G40" i="5"/>
  <c r="G40" i="6"/>
  <c r="H40" i="5"/>
  <c r="H40" i="6"/>
  <c r="I40" i="5"/>
  <c r="I40" i="6"/>
  <c r="J40" i="5"/>
  <c r="J40" i="6"/>
  <c r="K40" i="5"/>
  <c r="K40" i="6"/>
  <c r="L40" i="5"/>
  <c r="L40" i="6"/>
  <c r="B41" i="5"/>
  <c r="B41" i="6"/>
  <c r="C41" i="5"/>
  <c r="C41" i="6"/>
  <c r="D41" i="5"/>
  <c r="D41" i="6"/>
  <c r="E41" i="5"/>
  <c r="E41" i="6"/>
  <c r="F41" i="5"/>
  <c r="F41" i="6"/>
  <c r="G41" i="5"/>
  <c r="G41" i="6"/>
  <c r="H41" i="5"/>
  <c r="H41" i="6"/>
  <c r="I41" i="5"/>
  <c r="I41" i="6"/>
  <c r="J41" i="5"/>
  <c r="J41" i="6"/>
  <c r="K41" i="5"/>
  <c r="K41" i="6"/>
  <c r="L41" i="5"/>
  <c r="L41" i="6"/>
  <c r="B42" i="5"/>
  <c r="B42" i="6"/>
  <c r="C42" i="5"/>
  <c r="C42" i="6"/>
  <c r="D42" i="5"/>
  <c r="D42" i="6"/>
  <c r="E42" i="5"/>
  <c r="E42" i="6"/>
  <c r="F42" i="5"/>
  <c r="F42" i="6"/>
  <c r="G42" i="5"/>
  <c r="G42" i="6"/>
  <c r="H42" i="5"/>
  <c r="H42" i="6"/>
  <c r="I42" i="5"/>
  <c r="I42" i="6"/>
  <c r="J42" i="5"/>
  <c r="J42" i="6"/>
  <c r="K42" i="5"/>
  <c r="K42" i="6"/>
  <c r="L42" i="5"/>
  <c r="L42" i="6"/>
  <c r="B43" i="5"/>
  <c r="B43" i="6"/>
  <c r="C43" i="5"/>
  <c r="C43" i="6"/>
  <c r="D43" i="5"/>
  <c r="D43" i="6"/>
  <c r="E43" i="5"/>
  <c r="E43" i="6"/>
  <c r="F43" i="5"/>
  <c r="F43" i="6"/>
  <c r="G43" i="5"/>
  <c r="G43" i="6"/>
  <c r="H43" i="5"/>
  <c r="H43" i="6"/>
  <c r="I43" i="5"/>
  <c r="I43" i="6"/>
  <c r="J43" i="5"/>
  <c r="J43" i="6"/>
  <c r="K43" i="5"/>
  <c r="K43" i="6"/>
  <c r="L43" i="5"/>
  <c r="L43" i="6"/>
  <c r="B44" i="5"/>
  <c r="B44" i="6"/>
  <c r="C44" i="5"/>
  <c r="C44" i="6"/>
  <c r="D44" i="5"/>
  <c r="D44" i="6"/>
  <c r="E44" i="5"/>
  <c r="E44" i="6"/>
  <c r="F44" i="5"/>
  <c r="F44" i="6"/>
  <c r="G44" i="5"/>
  <c r="G44" i="6"/>
  <c r="H44" i="5"/>
  <c r="H44" i="6"/>
  <c r="I44" i="5"/>
  <c r="I44" i="6"/>
  <c r="J44" i="5"/>
  <c r="J44" i="6"/>
  <c r="K44" i="5"/>
  <c r="K44" i="6"/>
  <c r="L44" i="5"/>
  <c r="L44" i="6"/>
  <c r="B45" i="5"/>
  <c r="B45" i="6"/>
  <c r="C45" i="5"/>
  <c r="C45" i="6"/>
  <c r="D45" i="5"/>
  <c r="D45" i="6"/>
  <c r="E45" i="5"/>
  <c r="E45" i="6"/>
  <c r="F45" i="5"/>
  <c r="F45" i="6"/>
  <c r="G45" i="5"/>
  <c r="G45" i="6"/>
  <c r="H45" i="5"/>
  <c r="H45" i="6"/>
  <c r="I45" i="5"/>
  <c r="I45" i="6"/>
  <c r="J45" i="5"/>
  <c r="J45" i="6"/>
  <c r="K45" i="5"/>
  <c r="K45" i="6"/>
  <c r="L45" i="5"/>
  <c r="L45" i="6"/>
  <c r="B46" i="5"/>
  <c r="B46" i="6"/>
  <c r="C46" i="5"/>
  <c r="C46" i="6"/>
  <c r="D46" i="5"/>
  <c r="D46" i="6"/>
  <c r="E46" i="5"/>
  <c r="E46" i="6"/>
  <c r="F46" i="5"/>
  <c r="F46" i="6"/>
  <c r="G46" i="5"/>
  <c r="G46" i="6"/>
  <c r="H46" i="5"/>
  <c r="H46" i="6"/>
  <c r="I46" i="5"/>
  <c r="I46" i="6"/>
  <c r="J46" i="5"/>
  <c r="J46" i="6"/>
  <c r="K46" i="5"/>
  <c r="K46" i="6"/>
  <c r="L46" i="5"/>
  <c r="L46" i="6"/>
  <c r="B47" i="5"/>
  <c r="B47" i="6"/>
  <c r="C47" i="5"/>
  <c r="C47" i="6"/>
  <c r="D47" i="5"/>
  <c r="D47" i="6"/>
  <c r="E47" i="5"/>
  <c r="E47" i="6"/>
  <c r="F47" i="5"/>
  <c r="F47" i="6"/>
  <c r="G47" i="5"/>
  <c r="G47" i="6"/>
  <c r="H47" i="5"/>
  <c r="H47" i="6"/>
  <c r="I47" i="5"/>
  <c r="I47" i="6"/>
  <c r="J47" i="5"/>
  <c r="J47" i="6"/>
  <c r="K47" i="5"/>
  <c r="K47" i="6"/>
  <c r="L47" i="5"/>
  <c r="L47" i="6"/>
  <c r="B48" i="5"/>
  <c r="B48" i="6"/>
  <c r="C48" i="5"/>
  <c r="C48" i="6"/>
  <c r="D48" i="5"/>
  <c r="D48" i="6"/>
  <c r="E48" i="5"/>
  <c r="E48" i="6"/>
  <c r="F48" i="5"/>
  <c r="F48" i="6"/>
  <c r="G48" i="5"/>
  <c r="G48" i="6"/>
  <c r="H48" i="5"/>
  <c r="H48" i="6"/>
  <c r="I48" i="5"/>
  <c r="I48" i="6"/>
  <c r="J48" i="5"/>
  <c r="J48" i="6"/>
  <c r="K48" i="5"/>
  <c r="K48" i="6"/>
  <c r="L48" i="5"/>
  <c r="L48" i="6"/>
  <c r="B49" i="5"/>
  <c r="B49" i="6"/>
  <c r="C49" i="5"/>
  <c r="C49" i="6"/>
  <c r="D49" i="5"/>
  <c r="D49" i="6"/>
  <c r="E49" i="5"/>
  <c r="E49" i="6"/>
  <c r="F49" i="5"/>
  <c r="F49" i="6"/>
  <c r="G49" i="5"/>
  <c r="G49" i="6"/>
  <c r="H49" i="5"/>
  <c r="H49" i="6"/>
  <c r="I49" i="5"/>
  <c r="I49" i="6"/>
  <c r="J49" i="5"/>
  <c r="J49" i="6"/>
  <c r="K49" i="5"/>
  <c r="K49" i="6"/>
  <c r="L49" i="5"/>
  <c r="L49" i="6"/>
  <c r="B50" i="5"/>
  <c r="B50" i="6"/>
  <c r="C50" i="5"/>
  <c r="C50" i="6"/>
  <c r="D50" i="5"/>
  <c r="D50" i="6"/>
  <c r="E50" i="5"/>
  <c r="E50" i="6"/>
  <c r="F50" i="5"/>
  <c r="F50" i="6"/>
  <c r="G50" i="5"/>
  <c r="G50" i="6"/>
  <c r="H50" i="5"/>
  <c r="H50" i="6"/>
  <c r="I50" i="5"/>
  <c r="I50" i="6"/>
  <c r="J50" i="5"/>
  <c r="J50" i="6"/>
  <c r="K50" i="5"/>
  <c r="K50" i="6"/>
  <c r="L50" i="5"/>
  <c r="L50" i="6"/>
  <c r="B51" i="5"/>
  <c r="B51" i="6"/>
  <c r="C51" i="5"/>
  <c r="C51" i="6"/>
  <c r="D51" i="5"/>
  <c r="D51" i="6"/>
  <c r="E51" i="5"/>
  <c r="E51" i="6"/>
  <c r="F51" i="5"/>
  <c r="F51" i="6"/>
  <c r="G51" i="5"/>
  <c r="G51" i="6"/>
  <c r="H51" i="5"/>
  <c r="H51" i="6"/>
  <c r="I51" i="5"/>
  <c r="I51" i="6"/>
  <c r="J51" i="5"/>
  <c r="J51" i="6"/>
  <c r="K51" i="5"/>
  <c r="K51" i="6"/>
  <c r="L51" i="5"/>
  <c r="L51" i="6"/>
  <c r="B52" i="5"/>
  <c r="B52" i="6"/>
  <c r="C52" i="5"/>
  <c r="C52" i="6"/>
  <c r="D52" i="5"/>
  <c r="D52" i="6"/>
  <c r="E52" i="5"/>
  <c r="E52" i="6"/>
  <c r="F52" i="5"/>
  <c r="F52" i="6"/>
  <c r="G52" i="5"/>
  <c r="G52" i="6"/>
  <c r="H52" i="5"/>
  <c r="H52" i="6"/>
  <c r="I52" i="5"/>
  <c r="I52" i="6"/>
  <c r="J52" i="5"/>
  <c r="J52" i="6"/>
  <c r="K52" i="5"/>
  <c r="K52" i="6"/>
  <c r="L52" i="5"/>
  <c r="L52" i="6"/>
  <c r="B53" i="5"/>
  <c r="B53" i="6"/>
  <c r="C53" i="5"/>
  <c r="C53" i="6"/>
  <c r="D53" i="5"/>
  <c r="D53" i="6"/>
  <c r="E53" i="5"/>
  <c r="E53" i="6"/>
  <c r="F53" i="5"/>
  <c r="F53" i="6"/>
  <c r="G53" i="5"/>
  <c r="G53" i="6"/>
  <c r="H53" i="5"/>
  <c r="H53" i="6"/>
  <c r="I53" i="5"/>
  <c r="I53" i="6"/>
  <c r="J53" i="5"/>
  <c r="J53" i="6"/>
  <c r="K53" i="5"/>
  <c r="K53" i="6"/>
  <c r="L53" i="5"/>
  <c r="L53" i="6"/>
  <c r="B54" i="5"/>
  <c r="B54" i="6"/>
  <c r="C54" i="5"/>
  <c r="C54" i="6"/>
  <c r="D54" i="5"/>
  <c r="D54" i="6"/>
  <c r="E54" i="5"/>
  <c r="E54" i="6"/>
  <c r="F54" i="5"/>
  <c r="F54" i="6"/>
  <c r="G54" i="5"/>
  <c r="G54" i="6"/>
  <c r="H54" i="5"/>
  <c r="H54" i="6"/>
  <c r="I54" i="5"/>
  <c r="I54" i="6"/>
  <c r="J54" i="5"/>
  <c r="J54" i="6"/>
  <c r="K54" i="5"/>
  <c r="K54" i="6"/>
  <c r="L54" i="5"/>
  <c r="L54" i="6"/>
  <c r="B55" i="5"/>
  <c r="B55" i="6"/>
  <c r="C55" i="5"/>
  <c r="C55" i="6"/>
  <c r="D55" i="5"/>
  <c r="D55" i="6"/>
  <c r="E55" i="5"/>
  <c r="E55" i="6"/>
  <c r="F55" i="5"/>
  <c r="F55" i="6"/>
  <c r="G55" i="5"/>
  <c r="G55" i="6"/>
  <c r="H55" i="5"/>
  <c r="H55" i="6"/>
  <c r="I55" i="5"/>
  <c r="I55" i="6"/>
  <c r="J55" i="5"/>
  <c r="J55" i="6"/>
  <c r="K55" i="5"/>
  <c r="K55" i="6"/>
  <c r="L55" i="5"/>
  <c r="L55" i="6"/>
  <c r="B56" i="5"/>
  <c r="B56" i="6"/>
  <c r="C56" i="5"/>
  <c r="C56" i="6"/>
  <c r="D56" i="5"/>
  <c r="D56" i="6"/>
  <c r="E56" i="5"/>
  <c r="E56" i="6"/>
  <c r="F56" i="5"/>
  <c r="F56" i="6"/>
  <c r="G56" i="5"/>
  <c r="G56" i="6"/>
  <c r="H56" i="5"/>
  <c r="H56" i="6"/>
  <c r="I56" i="5"/>
  <c r="I56" i="6"/>
  <c r="J56" i="5"/>
  <c r="J56" i="6"/>
  <c r="K56" i="5"/>
  <c r="K56" i="6"/>
  <c r="L56" i="5"/>
  <c r="L56" i="6"/>
  <c r="B57" i="5"/>
  <c r="B57" i="6"/>
  <c r="C57" i="5"/>
  <c r="C57" i="6"/>
  <c r="D57" i="5"/>
  <c r="D57" i="6"/>
  <c r="E57" i="5"/>
  <c r="E57" i="6"/>
  <c r="F57" i="5"/>
  <c r="F57" i="6"/>
  <c r="G57" i="5"/>
  <c r="G57" i="6"/>
  <c r="H57" i="5"/>
  <c r="H57" i="6"/>
  <c r="I57" i="5"/>
  <c r="I57" i="6"/>
  <c r="J57" i="5"/>
  <c r="J57" i="6"/>
  <c r="K57" i="5"/>
  <c r="K57" i="6"/>
  <c r="L57" i="5"/>
  <c r="L57" i="6"/>
  <c r="B58" i="5"/>
  <c r="B58" i="6"/>
  <c r="C58" i="5"/>
  <c r="C58" i="6"/>
  <c r="D58" i="5"/>
  <c r="D58" i="6"/>
  <c r="E58" i="5"/>
  <c r="E58" i="6"/>
  <c r="F58" i="5"/>
  <c r="F58" i="6"/>
  <c r="G58" i="5"/>
  <c r="G58" i="6"/>
  <c r="H58" i="5"/>
  <c r="H58" i="6"/>
  <c r="I58" i="5"/>
  <c r="I58" i="6"/>
  <c r="J58" i="5"/>
  <c r="J58" i="6"/>
  <c r="K58" i="5"/>
  <c r="K58" i="6"/>
  <c r="L58" i="5"/>
  <c r="L58" i="6"/>
  <c r="B59" i="5"/>
  <c r="B59" i="6"/>
  <c r="C59" i="5"/>
  <c r="C59" i="6"/>
  <c r="D59" i="5"/>
  <c r="D59" i="6"/>
  <c r="E59" i="5"/>
  <c r="E59" i="6"/>
  <c r="F59" i="5"/>
  <c r="F59" i="6"/>
  <c r="G59" i="5"/>
  <c r="G59" i="6"/>
  <c r="H59" i="5"/>
  <c r="H59" i="6"/>
  <c r="I59" i="5"/>
  <c r="I59" i="6"/>
  <c r="J59" i="5"/>
  <c r="J59" i="6"/>
  <c r="K59" i="5"/>
  <c r="K59" i="6"/>
  <c r="L59" i="5"/>
  <c r="L59" i="6"/>
  <c r="B60" i="5"/>
  <c r="B60" i="6"/>
  <c r="C60" i="5"/>
  <c r="C60" i="6"/>
  <c r="D60" i="5"/>
  <c r="D60" i="6"/>
  <c r="E60" i="5"/>
  <c r="E60" i="6"/>
  <c r="F60" i="5"/>
  <c r="F60" i="6"/>
  <c r="G60" i="5"/>
  <c r="G60" i="6"/>
  <c r="H60" i="5"/>
  <c r="H60" i="6"/>
  <c r="I60" i="5"/>
  <c r="I60" i="6"/>
  <c r="J60" i="5"/>
  <c r="J60" i="6"/>
  <c r="K60" i="5"/>
  <c r="K60" i="6"/>
  <c r="L60" i="5"/>
  <c r="L60" i="6"/>
  <c r="B61" i="5"/>
  <c r="B61" i="6"/>
  <c r="C61" i="5"/>
  <c r="C61" i="6"/>
  <c r="D61" i="5"/>
  <c r="D61" i="6"/>
  <c r="E61" i="5"/>
  <c r="E61" i="6"/>
  <c r="F61" i="5"/>
  <c r="F61" i="6"/>
  <c r="G61" i="5"/>
  <c r="G61" i="6"/>
  <c r="H61" i="5"/>
  <c r="H61" i="6"/>
  <c r="I61" i="5"/>
  <c r="I61" i="6"/>
  <c r="J61" i="5"/>
  <c r="J61" i="6"/>
  <c r="K61" i="5"/>
  <c r="K61" i="6"/>
  <c r="L61" i="5"/>
  <c r="L61" i="6"/>
  <c r="A3" i="5"/>
  <c r="A3" i="6"/>
  <c r="A4" i="5"/>
  <c r="A4" i="6"/>
  <c r="A5" i="5"/>
  <c r="A5" i="6"/>
  <c r="A6" i="5"/>
  <c r="A6" i="6"/>
  <c r="A7" i="5"/>
  <c r="A7" i="6"/>
  <c r="A8" i="5"/>
  <c r="A8" i="6"/>
  <c r="A9" i="5"/>
  <c r="A9" i="6"/>
  <c r="A10" i="6"/>
  <c r="A11" i="5"/>
  <c r="A11" i="6"/>
  <c r="A12" i="5"/>
  <c r="A12" i="6"/>
  <c r="A13" i="5"/>
  <c r="A13" i="6"/>
  <c r="A14" i="5"/>
  <c r="A14" i="6"/>
  <c r="A15" i="5"/>
  <c r="A15" i="6"/>
  <c r="A16" i="5"/>
  <c r="A16" i="6"/>
  <c r="A17" i="5"/>
  <c r="A17" i="6"/>
  <c r="A18" i="5"/>
  <c r="A18" i="6"/>
  <c r="A19" i="5"/>
  <c r="A19" i="6"/>
  <c r="A20" i="5"/>
  <c r="A20" i="6"/>
  <c r="A21" i="5"/>
  <c r="A21" i="6"/>
  <c r="A22" i="5"/>
  <c r="A22" i="6"/>
  <c r="A23" i="5"/>
  <c r="A23" i="6"/>
  <c r="A24" i="5"/>
  <c r="A24" i="6"/>
  <c r="A25" i="5"/>
  <c r="A25" i="6"/>
  <c r="A26" i="5"/>
  <c r="A26" i="6"/>
  <c r="A27" i="5"/>
  <c r="A27" i="6"/>
  <c r="A28" i="5"/>
  <c r="A28" i="6"/>
  <c r="A29" i="5"/>
  <c r="A29" i="6"/>
  <c r="A30" i="5"/>
  <c r="A30" i="6"/>
  <c r="A31" i="5"/>
  <c r="A31" i="6"/>
  <c r="A32" i="5"/>
  <c r="A32" i="6"/>
  <c r="A33" i="5"/>
  <c r="A33" i="6"/>
  <c r="A34" i="5"/>
  <c r="A34" i="6"/>
  <c r="A35" i="5"/>
  <c r="A35" i="6"/>
  <c r="A36" i="5"/>
  <c r="A36" i="6"/>
  <c r="A37" i="5"/>
  <c r="A37" i="6"/>
  <c r="A38" i="5"/>
  <c r="A38" i="6"/>
  <c r="A39" i="5"/>
  <c r="A39" i="6"/>
  <c r="A40" i="5"/>
  <c r="A40" i="6"/>
  <c r="A41" i="5"/>
  <c r="A41" i="6"/>
  <c r="A42" i="5"/>
  <c r="A42" i="6"/>
  <c r="A43" i="5"/>
  <c r="A43" i="6"/>
  <c r="A44" i="5"/>
  <c r="A44" i="6"/>
  <c r="A45" i="5"/>
  <c r="A45" i="6"/>
  <c r="A46" i="5"/>
  <c r="A46" i="6"/>
  <c r="A47" i="5"/>
  <c r="A47" i="6"/>
  <c r="A48" i="5"/>
  <c r="A48" i="6"/>
  <c r="A49" i="5"/>
  <c r="A49" i="6"/>
  <c r="A50" i="5"/>
  <c r="A50" i="6"/>
  <c r="A51" i="5"/>
  <c r="A51" i="6"/>
  <c r="A52" i="5"/>
  <c r="A52" i="6"/>
  <c r="A53" i="5"/>
  <c r="A53" i="6"/>
  <c r="A54" i="5"/>
  <c r="A54" i="6"/>
  <c r="A55" i="5"/>
  <c r="A55" i="6"/>
  <c r="A56" i="5"/>
  <c r="A56" i="6"/>
  <c r="A57" i="5"/>
  <c r="A57" i="6"/>
  <c r="A58" i="5"/>
  <c r="A58" i="6"/>
  <c r="A59" i="5"/>
  <c r="A59" i="6"/>
  <c r="A60" i="5"/>
  <c r="A60" i="6"/>
  <c r="A61" i="5"/>
  <c r="A61" i="6"/>
  <c r="A2" i="5"/>
  <c r="A2" i="6"/>
  <c r="B2" i="2"/>
  <c r="B2" i="3"/>
  <c r="C2" i="2"/>
  <c r="C2" i="3"/>
  <c r="D2" i="2"/>
  <c r="D2" i="3"/>
  <c r="E2" i="2"/>
  <c r="E2" i="3"/>
  <c r="F2" i="2"/>
  <c r="F2" i="3"/>
  <c r="G2" i="2"/>
  <c r="G2" i="3"/>
  <c r="H2" i="2"/>
  <c r="H2" i="3"/>
  <c r="I2" i="2"/>
  <c r="I2" i="3"/>
  <c r="J2" i="2"/>
  <c r="J2" i="3"/>
  <c r="K2" i="2"/>
  <c r="K2" i="3"/>
  <c r="L2" i="2"/>
  <c r="L2" i="3"/>
  <c r="M2" i="2"/>
  <c r="M2" i="3"/>
  <c r="B3" i="2"/>
  <c r="B3" i="3"/>
  <c r="C3" i="2"/>
  <c r="C3" i="3"/>
  <c r="D3" i="2"/>
  <c r="D3" i="3"/>
  <c r="E3" i="2"/>
  <c r="E3" i="3"/>
  <c r="F3" i="2"/>
  <c r="F3" i="3"/>
  <c r="G3" i="2"/>
  <c r="G3" i="3"/>
  <c r="H3" i="2"/>
  <c r="H3" i="3"/>
  <c r="I3" i="2"/>
  <c r="I3" i="3"/>
  <c r="J3" i="2"/>
  <c r="J3" i="3"/>
  <c r="K3" i="2"/>
  <c r="K3" i="3"/>
  <c r="L3" i="2"/>
  <c r="L3" i="3"/>
  <c r="M3" i="2"/>
  <c r="M3" i="3"/>
  <c r="B4" i="2"/>
  <c r="B4" i="3"/>
  <c r="C4" i="2"/>
  <c r="C4" i="3"/>
  <c r="D4" i="2"/>
  <c r="D4" i="3"/>
  <c r="E4" i="2"/>
  <c r="E4" i="3"/>
  <c r="F4" i="2"/>
  <c r="F4" i="3"/>
  <c r="G4" i="2"/>
  <c r="G4" i="3"/>
  <c r="H4" i="2"/>
  <c r="H4" i="3"/>
  <c r="I4" i="2"/>
  <c r="I4" i="3"/>
  <c r="J4" i="2"/>
  <c r="J4" i="3"/>
  <c r="K4" i="2"/>
  <c r="K4" i="3"/>
  <c r="L4" i="2"/>
  <c r="L4" i="3"/>
  <c r="M4" i="2"/>
  <c r="M4" i="3"/>
  <c r="B5" i="2"/>
  <c r="B5" i="3"/>
  <c r="C5" i="2"/>
  <c r="C5" i="3"/>
  <c r="D5" i="2"/>
  <c r="D5" i="3"/>
  <c r="E5" i="2"/>
  <c r="E5" i="3"/>
  <c r="F5" i="2"/>
  <c r="F5" i="3"/>
  <c r="G5" i="2"/>
  <c r="G5" i="3"/>
  <c r="H5" i="2"/>
  <c r="H5" i="3"/>
  <c r="I5" i="2"/>
  <c r="I5" i="3"/>
  <c r="J5" i="2"/>
  <c r="J5" i="3"/>
  <c r="K5" i="2"/>
  <c r="K5" i="3"/>
  <c r="L5" i="2"/>
  <c r="L5" i="3"/>
  <c r="M5" i="2"/>
  <c r="M5" i="3"/>
  <c r="B6" i="2"/>
  <c r="B6" i="3"/>
  <c r="C6" i="2"/>
  <c r="C6" i="3"/>
  <c r="D6" i="2"/>
  <c r="D6" i="3"/>
  <c r="E6" i="2"/>
  <c r="E6" i="3"/>
  <c r="F6" i="2"/>
  <c r="F6" i="3"/>
  <c r="G6" i="2"/>
  <c r="G6" i="3"/>
  <c r="H6" i="2"/>
  <c r="H6" i="3"/>
  <c r="I6" i="2"/>
  <c r="I6" i="3"/>
  <c r="J6" i="2"/>
  <c r="J6" i="3"/>
  <c r="K6" i="2"/>
  <c r="K6" i="3"/>
  <c r="L6" i="2"/>
  <c r="L6" i="3"/>
  <c r="M6" i="2"/>
  <c r="M6" i="3"/>
  <c r="B7" i="2"/>
  <c r="B7" i="3"/>
  <c r="C7" i="2"/>
  <c r="C7" i="3"/>
  <c r="D7" i="2"/>
  <c r="D7" i="3"/>
  <c r="E7" i="2"/>
  <c r="E7" i="3"/>
  <c r="F7" i="2"/>
  <c r="F7" i="3"/>
  <c r="G7" i="2"/>
  <c r="G7" i="3"/>
  <c r="H7" i="2"/>
  <c r="H7" i="3"/>
  <c r="I7" i="2"/>
  <c r="I7" i="3"/>
  <c r="J7" i="2"/>
  <c r="J7" i="3"/>
  <c r="K7" i="2"/>
  <c r="K7" i="3"/>
  <c r="L7" i="2"/>
  <c r="L7" i="3"/>
  <c r="M7" i="2"/>
  <c r="M7" i="3"/>
  <c r="B8" i="2"/>
  <c r="B8" i="3"/>
  <c r="C8" i="2"/>
  <c r="C8" i="3"/>
  <c r="D8" i="2"/>
  <c r="D8" i="3"/>
  <c r="E8" i="2"/>
  <c r="E8" i="3"/>
  <c r="F8" i="2"/>
  <c r="F8" i="3"/>
  <c r="G8" i="2"/>
  <c r="G8" i="3"/>
  <c r="H8" i="2"/>
  <c r="H8" i="3"/>
  <c r="I8" i="2"/>
  <c r="I8" i="3"/>
  <c r="J8" i="2"/>
  <c r="J8" i="3"/>
  <c r="K8" i="2"/>
  <c r="K8" i="3"/>
  <c r="L8" i="2"/>
  <c r="L8" i="3"/>
  <c r="M8" i="2"/>
  <c r="M8" i="3"/>
  <c r="B9" i="2"/>
  <c r="B9" i="3"/>
  <c r="C9" i="2"/>
  <c r="C9" i="3"/>
  <c r="D9" i="2"/>
  <c r="D9" i="3"/>
  <c r="E9" i="2"/>
  <c r="E9" i="3"/>
  <c r="F9" i="2"/>
  <c r="F9" i="3"/>
  <c r="G9" i="2"/>
  <c r="G9" i="3"/>
  <c r="H9" i="2"/>
  <c r="H9" i="3"/>
  <c r="I9" i="2"/>
  <c r="I9" i="3"/>
  <c r="J9" i="2"/>
  <c r="J9" i="3"/>
  <c r="K9" i="2"/>
  <c r="K9" i="3"/>
  <c r="L9" i="2"/>
  <c r="L9" i="3"/>
  <c r="M9" i="2"/>
  <c r="M9" i="3"/>
  <c r="B10" i="2"/>
  <c r="B10" i="3"/>
  <c r="C10" i="2"/>
  <c r="C10" i="3"/>
  <c r="D10" i="2"/>
  <c r="D10" i="3"/>
  <c r="E10" i="2"/>
  <c r="E10" i="3"/>
  <c r="F10" i="2"/>
  <c r="F10" i="3"/>
  <c r="G10" i="2"/>
  <c r="G10" i="3"/>
  <c r="H10" i="2"/>
  <c r="H10" i="3"/>
  <c r="I10" i="2"/>
  <c r="I10" i="3"/>
  <c r="J10" i="2"/>
  <c r="J10" i="3"/>
  <c r="K10" i="2"/>
  <c r="K10" i="3"/>
  <c r="L10" i="2"/>
  <c r="L10" i="3"/>
  <c r="M10" i="2"/>
  <c r="M10" i="3"/>
  <c r="B11" i="2"/>
  <c r="B11" i="3"/>
  <c r="C11" i="2"/>
  <c r="C11" i="3"/>
  <c r="D11" i="2"/>
  <c r="D11" i="3"/>
  <c r="E11" i="2"/>
  <c r="E11" i="3"/>
  <c r="F11" i="2"/>
  <c r="F11" i="3"/>
  <c r="G11" i="2"/>
  <c r="G11" i="3"/>
  <c r="H11" i="2"/>
  <c r="H11" i="3"/>
  <c r="I11" i="2"/>
  <c r="I11" i="3"/>
  <c r="J11" i="2"/>
  <c r="J11" i="3"/>
  <c r="K11" i="2"/>
  <c r="K11" i="3"/>
  <c r="L11" i="2"/>
  <c r="L11" i="3"/>
  <c r="M11" i="2"/>
  <c r="M11" i="3"/>
  <c r="B12" i="2"/>
  <c r="B12" i="3"/>
  <c r="C12" i="2"/>
  <c r="C12" i="3"/>
  <c r="D12" i="2"/>
  <c r="D12" i="3"/>
  <c r="E12" i="2"/>
  <c r="E12" i="3"/>
  <c r="F12" i="2"/>
  <c r="F12" i="3"/>
  <c r="G12" i="2"/>
  <c r="G12" i="3"/>
  <c r="H12" i="2"/>
  <c r="H12" i="3"/>
  <c r="I12" i="2"/>
  <c r="I12" i="3"/>
  <c r="J12" i="2"/>
  <c r="J12" i="3"/>
  <c r="K12" i="2"/>
  <c r="K12" i="3"/>
  <c r="L12" i="2"/>
  <c r="L12" i="3"/>
  <c r="M12" i="2"/>
  <c r="M12" i="3"/>
  <c r="B13" i="2"/>
  <c r="B13" i="3"/>
  <c r="C13" i="2"/>
  <c r="C13" i="3"/>
  <c r="D13" i="2"/>
  <c r="D13" i="3"/>
  <c r="E13" i="2"/>
  <c r="E13" i="3"/>
  <c r="F13" i="2"/>
  <c r="F13" i="3"/>
  <c r="G13" i="2"/>
  <c r="G13" i="3"/>
  <c r="H13" i="2"/>
  <c r="H13" i="3"/>
  <c r="I13" i="2"/>
  <c r="I13" i="3"/>
  <c r="J13" i="2"/>
  <c r="J13" i="3"/>
  <c r="K13" i="2"/>
  <c r="K13" i="3"/>
  <c r="L13" i="2"/>
  <c r="L13" i="3"/>
  <c r="M13" i="2"/>
  <c r="M13" i="3"/>
  <c r="B14" i="2"/>
  <c r="B14" i="3"/>
  <c r="C14" i="2"/>
  <c r="C14" i="3"/>
  <c r="D14" i="2"/>
  <c r="D14" i="3"/>
  <c r="E14" i="2"/>
  <c r="E14" i="3"/>
  <c r="F14" i="2"/>
  <c r="F14" i="3"/>
  <c r="G14" i="2"/>
  <c r="G14" i="3"/>
  <c r="H14" i="2"/>
  <c r="H14" i="3"/>
  <c r="I14" i="2"/>
  <c r="I14" i="3"/>
  <c r="J14" i="2"/>
  <c r="J14" i="3"/>
  <c r="K14" i="2"/>
  <c r="K14" i="3"/>
  <c r="L14" i="2"/>
  <c r="L14" i="3"/>
  <c r="M14" i="2"/>
  <c r="M14" i="3"/>
  <c r="B15" i="2"/>
  <c r="B15" i="3"/>
  <c r="C15" i="2"/>
  <c r="C15" i="3"/>
  <c r="D15" i="2"/>
  <c r="D15" i="3"/>
  <c r="E15" i="2"/>
  <c r="E15" i="3"/>
  <c r="F15" i="2"/>
  <c r="F15" i="3"/>
  <c r="G15" i="2"/>
  <c r="G15" i="3"/>
  <c r="H15" i="2"/>
  <c r="H15" i="3"/>
  <c r="I15" i="2"/>
  <c r="I15" i="3"/>
  <c r="J15" i="2"/>
  <c r="J15" i="3"/>
  <c r="K15" i="2"/>
  <c r="K15" i="3"/>
  <c r="L15" i="2"/>
  <c r="L15" i="3"/>
  <c r="M15" i="2"/>
  <c r="M15" i="3"/>
  <c r="B16" i="2"/>
  <c r="B16" i="3"/>
  <c r="C16" i="2"/>
  <c r="C16" i="3"/>
  <c r="D16" i="2"/>
  <c r="D16" i="3"/>
  <c r="E16" i="2"/>
  <c r="E16" i="3"/>
  <c r="F16" i="2"/>
  <c r="F16" i="3"/>
  <c r="G16" i="2"/>
  <c r="G16" i="3"/>
  <c r="H16" i="2"/>
  <c r="H16" i="3"/>
  <c r="I16" i="2"/>
  <c r="I16" i="3"/>
  <c r="J16" i="2"/>
  <c r="J16" i="3"/>
  <c r="K16" i="2"/>
  <c r="K16" i="3"/>
  <c r="L16" i="2"/>
  <c r="L16" i="3"/>
  <c r="M16" i="2"/>
  <c r="M16" i="3"/>
  <c r="B17" i="2"/>
  <c r="B17" i="3"/>
  <c r="C17" i="2"/>
  <c r="C17" i="3"/>
  <c r="D17" i="2"/>
  <c r="D17" i="3"/>
  <c r="E17" i="2"/>
  <c r="E17" i="3"/>
  <c r="F17" i="2"/>
  <c r="F17" i="3"/>
  <c r="G17" i="2"/>
  <c r="G17" i="3"/>
  <c r="H17" i="2"/>
  <c r="H17" i="3"/>
  <c r="I17" i="2"/>
  <c r="I17" i="3"/>
  <c r="J17" i="2"/>
  <c r="J17" i="3"/>
  <c r="K17" i="2"/>
  <c r="K17" i="3"/>
  <c r="L17" i="2"/>
  <c r="L17" i="3"/>
  <c r="M17" i="2"/>
  <c r="M17" i="3"/>
  <c r="B18" i="2"/>
  <c r="B18" i="3"/>
  <c r="C18" i="2"/>
  <c r="C18" i="3"/>
  <c r="D18" i="2"/>
  <c r="D18" i="3"/>
  <c r="E18" i="2"/>
  <c r="E18" i="3"/>
  <c r="F18" i="2"/>
  <c r="F18" i="3"/>
  <c r="G18" i="2"/>
  <c r="G18" i="3"/>
  <c r="H18" i="2"/>
  <c r="H18" i="3"/>
  <c r="I18" i="2"/>
  <c r="I18" i="3"/>
  <c r="J18" i="2"/>
  <c r="J18" i="3"/>
  <c r="K18" i="2"/>
  <c r="K18" i="3"/>
  <c r="L18" i="2"/>
  <c r="L18" i="3"/>
  <c r="M18" i="2"/>
  <c r="M18" i="3"/>
  <c r="B19" i="2"/>
  <c r="B19" i="3"/>
  <c r="C19" i="2"/>
  <c r="C19" i="3"/>
  <c r="D19" i="2"/>
  <c r="D19" i="3"/>
  <c r="E19" i="2"/>
  <c r="E19" i="3"/>
  <c r="F19" i="2"/>
  <c r="F19" i="3"/>
  <c r="G19" i="2"/>
  <c r="G19" i="3"/>
  <c r="H19" i="2"/>
  <c r="H19" i="3"/>
  <c r="I19" i="2"/>
  <c r="I19" i="3"/>
  <c r="J19" i="2"/>
  <c r="J19" i="3"/>
  <c r="K19" i="2"/>
  <c r="K19" i="3"/>
  <c r="L19" i="2"/>
  <c r="L19" i="3"/>
  <c r="M19" i="2"/>
  <c r="M19" i="3"/>
  <c r="B20" i="2"/>
  <c r="B20" i="3"/>
  <c r="C20" i="2"/>
  <c r="C20" i="3"/>
  <c r="D20" i="2"/>
  <c r="D20" i="3"/>
  <c r="E20" i="2"/>
  <c r="E20" i="3"/>
  <c r="F20" i="2"/>
  <c r="F20" i="3"/>
  <c r="G20" i="2"/>
  <c r="G20" i="3"/>
  <c r="H20" i="2"/>
  <c r="H20" i="3"/>
  <c r="I20" i="2"/>
  <c r="I20" i="3"/>
  <c r="J20" i="2"/>
  <c r="J20" i="3"/>
  <c r="K20" i="2"/>
  <c r="K20" i="3"/>
  <c r="L20" i="2"/>
  <c r="L20" i="3"/>
  <c r="M20" i="2"/>
  <c r="M20" i="3"/>
  <c r="B21" i="2"/>
  <c r="B21" i="3"/>
  <c r="C21" i="2"/>
  <c r="C21" i="3"/>
  <c r="D21" i="2"/>
  <c r="D21" i="3"/>
  <c r="E21" i="2"/>
  <c r="E21" i="3"/>
  <c r="F21" i="2"/>
  <c r="F21" i="3"/>
  <c r="G21" i="2"/>
  <c r="G21" i="3"/>
  <c r="H21" i="2"/>
  <c r="H21" i="3"/>
  <c r="I21" i="2"/>
  <c r="I21" i="3"/>
  <c r="J21" i="2"/>
  <c r="J21" i="3"/>
  <c r="K21" i="2"/>
  <c r="K21" i="3"/>
  <c r="L21" i="2"/>
  <c r="L21" i="3"/>
  <c r="M21" i="2"/>
  <c r="M21" i="3"/>
  <c r="B22" i="2"/>
  <c r="B22" i="3"/>
  <c r="C22" i="2"/>
  <c r="C22" i="3"/>
  <c r="D22" i="2"/>
  <c r="D22" i="3"/>
  <c r="E22" i="2"/>
  <c r="E22" i="3"/>
  <c r="F22" i="2"/>
  <c r="F22" i="3"/>
  <c r="G22" i="2"/>
  <c r="G22" i="3"/>
  <c r="H22" i="2"/>
  <c r="H22" i="3"/>
  <c r="I22" i="2"/>
  <c r="I22" i="3"/>
  <c r="J22" i="2"/>
  <c r="J22" i="3"/>
  <c r="K22" i="2"/>
  <c r="K22" i="3"/>
  <c r="L22" i="2"/>
  <c r="L22" i="3"/>
  <c r="M22" i="2"/>
  <c r="M22" i="3"/>
  <c r="B23" i="2"/>
  <c r="B23" i="3"/>
  <c r="C23" i="2"/>
  <c r="C23" i="3"/>
  <c r="D23" i="2"/>
  <c r="D23" i="3"/>
  <c r="E23" i="2"/>
  <c r="E23" i="3"/>
  <c r="F23" i="2"/>
  <c r="F23" i="3"/>
  <c r="G23" i="2"/>
  <c r="G23" i="3"/>
  <c r="H23" i="2"/>
  <c r="H23" i="3"/>
  <c r="I23" i="2"/>
  <c r="I23" i="3"/>
  <c r="J23" i="2"/>
  <c r="J23" i="3"/>
  <c r="K23" i="2"/>
  <c r="K23" i="3"/>
  <c r="L23" i="2"/>
  <c r="L23" i="3"/>
  <c r="M23" i="2"/>
  <c r="M23" i="3"/>
  <c r="B24" i="2"/>
  <c r="B24" i="3"/>
  <c r="C24" i="2"/>
  <c r="C24" i="3"/>
  <c r="D24" i="2"/>
  <c r="D24" i="3"/>
  <c r="E24" i="2"/>
  <c r="E24" i="3"/>
  <c r="F24" i="2"/>
  <c r="F24" i="3"/>
  <c r="G24" i="2"/>
  <c r="G24" i="3"/>
  <c r="H24" i="2"/>
  <c r="H24" i="3"/>
  <c r="I24" i="2"/>
  <c r="I24" i="3"/>
  <c r="J24" i="2"/>
  <c r="J24" i="3"/>
  <c r="K24" i="2"/>
  <c r="K24" i="3"/>
  <c r="L24" i="2"/>
  <c r="L24" i="3"/>
  <c r="M24" i="2"/>
  <c r="M24" i="3"/>
  <c r="B25" i="2"/>
  <c r="B25" i="3"/>
  <c r="C25" i="2"/>
  <c r="C25" i="3"/>
  <c r="D25" i="2"/>
  <c r="D25" i="3"/>
  <c r="E25" i="2"/>
  <c r="E25" i="3"/>
  <c r="F25" i="2"/>
  <c r="F25" i="3"/>
  <c r="G25" i="2"/>
  <c r="G25" i="3"/>
  <c r="H25" i="2"/>
  <c r="H25" i="3"/>
  <c r="I25" i="2"/>
  <c r="I25" i="3"/>
  <c r="J25" i="2"/>
  <c r="J25" i="3"/>
  <c r="K25" i="2"/>
  <c r="K25" i="3"/>
  <c r="L25" i="2"/>
  <c r="L25" i="3"/>
  <c r="M25" i="2"/>
  <c r="M25" i="3"/>
  <c r="B26" i="2"/>
  <c r="B26" i="3"/>
  <c r="C26" i="2"/>
  <c r="C26" i="3"/>
  <c r="D26" i="2"/>
  <c r="D26" i="3"/>
  <c r="E26" i="2"/>
  <c r="E26" i="3"/>
  <c r="F26" i="2"/>
  <c r="F26" i="3"/>
  <c r="G26" i="2"/>
  <c r="G26" i="3"/>
  <c r="H26" i="2"/>
  <c r="H26" i="3"/>
  <c r="I26" i="2"/>
  <c r="I26" i="3"/>
  <c r="J26" i="2"/>
  <c r="J26" i="3"/>
  <c r="K26" i="2"/>
  <c r="K26" i="3"/>
  <c r="L26" i="2"/>
  <c r="L26" i="3"/>
  <c r="M26" i="2"/>
  <c r="M26" i="3"/>
  <c r="B27" i="2"/>
  <c r="B27" i="3"/>
  <c r="C27" i="2"/>
  <c r="C27" i="3"/>
  <c r="D27" i="2"/>
  <c r="D27" i="3"/>
  <c r="E27" i="2"/>
  <c r="E27" i="3"/>
  <c r="F27" i="2"/>
  <c r="F27" i="3"/>
  <c r="G27" i="2"/>
  <c r="G27" i="3"/>
  <c r="H27" i="2"/>
  <c r="H27" i="3"/>
  <c r="I27" i="2"/>
  <c r="I27" i="3"/>
  <c r="J27" i="2"/>
  <c r="J27" i="3"/>
  <c r="K27" i="2"/>
  <c r="K27" i="3"/>
  <c r="L27" i="2"/>
  <c r="L27" i="3"/>
  <c r="M27" i="2"/>
  <c r="M27" i="3"/>
  <c r="B28" i="2"/>
  <c r="B28" i="3"/>
  <c r="C28" i="2"/>
  <c r="C28" i="3"/>
  <c r="D28" i="2"/>
  <c r="D28" i="3"/>
  <c r="E28" i="2"/>
  <c r="E28" i="3"/>
  <c r="F28" i="2"/>
  <c r="F28" i="3"/>
  <c r="G28" i="2"/>
  <c r="G28" i="3"/>
  <c r="H28" i="2"/>
  <c r="H28" i="3"/>
  <c r="I28" i="2"/>
  <c r="I28" i="3"/>
  <c r="J28" i="2"/>
  <c r="J28" i="3"/>
  <c r="K28" i="2"/>
  <c r="K28" i="3"/>
  <c r="L28" i="2"/>
  <c r="L28" i="3"/>
  <c r="M28" i="2"/>
  <c r="M28" i="3"/>
  <c r="B29" i="2"/>
  <c r="B29" i="3"/>
  <c r="C29" i="2"/>
  <c r="C29" i="3"/>
  <c r="D29" i="2"/>
  <c r="D29" i="3"/>
  <c r="E29" i="2"/>
  <c r="E29" i="3"/>
  <c r="F29" i="2"/>
  <c r="F29" i="3"/>
  <c r="G29" i="2"/>
  <c r="G29" i="3"/>
  <c r="H29" i="2"/>
  <c r="H29" i="3"/>
  <c r="I29" i="2"/>
  <c r="I29" i="3"/>
  <c r="J29" i="2"/>
  <c r="J29" i="3"/>
  <c r="K29" i="2"/>
  <c r="K29" i="3"/>
  <c r="L29" i="2"/>
  <c r="L29" i="3"/>
  <c r="M29" i="2"/>
  <c r="M29" i="3"/>
  <c r="B30" i="2"/>
  <c r="B30" i="3"/>
  <c r="C30" i="2"/>
  <c r="C30" i="3"/>
  <c r="D30" i="2"/>
  <c r="D30" i="3"/>
  <c r="E30" i="2"/>
  <c r="E30" i="3"/>
  <c r="F30" i="2"/>
  <c r="F30" i="3"/>
  <c r="G30" i="2"/>
  <c r="G30" i="3"/>
  <c r="H30" i="2"/>
  <c r="H30" i="3"/>
  <c r="I30" i="2"/>
  <c r="I30" i="3"/>
  <c r="J30" i="2"/>
  <c r="J30" i="3"/>
  <c r="K30" i="2"/>
  <c r="K30" i="3"/>
  <c r="L30" i="2"/>
  <c r="L30" i="3"/>
  <c r="M30" i="2"/>
  <c r="M30" i="3"/>
  <c r="A3" i="2"/>
  <c r="A3" i="3"/>
  <c r="A4" i="2"/>
  <c r="A4" i="3"/>
  <c r="A5" i="2"/>
  <c r="A5" i="3"/>
  <c r="A6" i="2"/>
  <c r="A6" i="3"/>
  <c r="A7" i="2"/>
  <c r="A7" i="3"/>
  <c r="A8" i="2"/>
  <c r="A8" i="3"/>
  <c r="A9" i="2"/>
  <c r="A9" i="3"/>
  <c r="A10" i="2"/>
  <c r="A10" i="3"/>
  <c r="A11" i="2"/>
  <c r="A11" i="3"/>
  <c r="A12" i="2"/>
  <c r="A12" i="3"/>
  <c r="A13" i="2"/>
  <c r="A13" i="3"/>
  <c r="A14" i="2"/>
  <c r="A14" i="3"/>
  <c r="A15" i="2"/>
  <c r="A15" i="3"/>
  <c r="A16" i="2"/>
  <c r="A16" i="3"/>
  <c r="A17" i="2"/>
  <c r="A17" i="3"/>
  <c r="A18" i="2"/>
  <c r="A18" i="3"/>
  <c r="A19" i="2"/>
  <c r="A19" i="3"/>
  <c r="A20" i="2"/>
  <c r="A20" i="3"/>
  <c r="A21" i="2"/>
  <c r="A21" i="3"/>
  <c r="A22" i="2"/>
  <c r="A22" i="3"/>
  <c r="A23" i="2"/>
  <c r="A23" i="3"/>
  <c r="A24" i="2"/>
  <c r="A24" i="3"/>
  <c r="A25" i="2"/>
  <c r="A25" i="3"/>
  <c r="A26" i="2"/>
  <c r="A26" i="3"/>
  <c r="A27" i="2"/>
  <c r="A27" i="3"/>
  <c r="A28" i="2"/>
  <c r="A28" i="3"/>
  <c r="A29" i="2"/>
  <c r="A29" i="3"/>
  <c r="A30" i="2"/>
  <c r="A30" i="3"/>
  <c r="A2" i="2"/>
  <c r="A2" i="3"/>
  <c r="A3" i="16"/>
  <c r="A3" i="17"/>
  <c r="B3" i="17"/>
  <c r="C3" i="17"/>
  <c r="D3" i="17"/>
  <c r="E3" i="17"/>
  <c r="F3" i="17"/>
  <c r="G3" i="17"/>
  <c r="H3" i="17"/>
  <c r="I3" i="17"/>
  <c r="J3" i="17"/>
  <c r="K3" i="17"/>
  <c r="L3" i="17"/>
  <c r="M3" i="17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1"/>
  <c r="A22" i="17"/>
  <c r="C22" i="11"/>
  <c r="B22" i="17"/>
  <c r="D22" i="11"/>
  <c r="C22" i="17"/>
  <c r="E22" i="11"/>
  <c r="D22" i="17"/>
  <c r="F22" i="11"/>
  <c r="E22" i="17"/>
  <c r="G22" i="11"/>
  <c r="F22" i="17"/>
  <c r="H22" i="11"/>
  <c r="G22" i="17"/>
  <c r="I22" i="11"/>
  <c r="H22" i="17"/>
  <c r="J22" i="11"/>
  <c r="I22" i="17"/>
  <c r="K22" i="11"/>
  <c r="J22" i="17"/>
  <c r="L22" i="11"/>
  <c r="K22" i="17"/>
  <c r="M22" i="11"/>
  <c r="L22" i="17"/>
  <c r="N22" i="11"/>
  <c r="M22" i="17"/>
  <c r="B23" i="11"/>
  <c r="A23" i="17"/>
  <c r="C23" i="11"/>
  <c r="B23" i="17"/>
  <c r="D23" i="11"/>
  <c r="C23" i="17"/>
  <c r="E23" i="11"/>
  <c r="D23" i="17"/>
  <c r="F23" i="11"/>
  <c r="E23" i="17"/>
  <c r="G23" i="11"/>
  <c r="F23" i="17"/>
  <c r="H23" i="11"/>
  <c r="G23" i="17"/>
  <c r="I23" i="11"/>
  <c r="H23" i="17"/>
  <c r="J23" i="11"/>
  <c r="I23" i="17"/>
  <c r="K23" i="11"/>
  <c r="J23" i="17"/>
  <c r="L23" i="11"/>
  <c r="K23" i="17"/>
  <c r="M23" i="11"/>
  <c r="L23" i="17"/>
  <c r="N23" i="11"/>
  <c r="M23" i="17"/>
  <c r="B24" i="11"/>
  <c r="A24" i="17"/>
  <c r="C24" i="11"/>
  <c r="B24" i="17"/>
  <c r="D24" i="11"/>
  <c r="C24" i="17"/>
  <c r="E24" i="11"/>
  <c r="D24" i="17"/>
  <c r="F24" i="11"/>
  <c r="E24" i="17"/>
  <c r="G24" i="11"/>
  <c r="F24" i="17"/>
  <c r="H24" i="11"/>
  <c r="G24" i="17"/>
  <c r="I24" i="11"/>
  <c r="H24" i="17"/>
  <c r="J24" i="11"/>
  <c r="I24" i="17"/>
  <c r="K24" i="11"/>
  <c r="J24" i="17"/>
  <c r="L24" i="11"/>
  <c r="K24" i="17"/>
  <c r="M24" i="11"/>
  <c r="L24" i="17"/>
  <c r="N24" i="11"/>
  <c r="M24" i="17"/>
  <c r="B25" i="11"/>
  <c r="A25" i="17"/>
  <c r="C25" i="11"/>
  <c r="B25" i="17"/>
  <c r="D25" i="11"/>
  <c r="C25" i="17"/>
  <c r="E25" i="11"/>
  <c r="D25" i="17"/>
  <c r="F25" i="11"/>
  <c r="E25" i="17"/>
  <c r="G25" i="11"/>
  <c r="F25" i="17"/>
  <c r="H25" i="11"/>
  <c r="G25" i="17"/>
  <c r="I25" i="11"/>
  <c r="H25" i="17"/>
  <c r="J25" i="11"/>
  <c r="I25" i="17"/>
  <c r="K25" i="11"/>
  <c r="J25" i="17"/>
  <c r="L25" i="11"/>
  <c r="K25" i="17"/>
  <c r="M25" i="11"/>
  <c r="L25" i="17"/>
  <c r="N25" i="11"/>
  <c r="M25" i="17"/>
  <c r="B26" i="11"/>
  <c r="A26" i="17"/>
  <c r="C26" i="11"/>
  <c r="B26" i="17"/>
  <c r="D26" i="11"/>
  <c r="C26" i="17"/>
  <c r="E26" i="11"/>
  <c r="D26" i="17"/>
  <c r="F26" i="11"/>
  <c r="E26" i="17"/>
  <c r="G26" i="11"/>
  <c r="F26" i="17"/>
  <c r="H26" i="11"/>
  <c r="G26" i="17"/>
  <c r="I26" i="11"/>
  <c r="H26" i="17"/>
  <c r="J26" i="11"/>
  <c r="I26" i="17"/>
  <c r="K26" i="11"/>
  <c r="J26" i="17"/>
  <c r="L26" i="11"/>
  <c r="K26" i="17"/>
  <c r="M26" i="11"/>
  <c r="L26" i="17"/>
  <c r="N26" i="11"/>
  <c r="M26" i="17"/>
  <c r="B27" i="11"/>
  <c r="A27" i="17"/>
  <c r="C27" i="11"/>
  <c r="B27" i="17"/>
  <c r="D27" i="11"/>
  <c r="C27" i="17"/>
  <c r="E27" i="11"/>
  <c r="D27" i="17"/>
  <c r="F27" i="11"/>
  <c r="E27" i="17"/>
  <c r="G27" i="11"/>
  <c r="F27" i="17"/>
  <c r="H27" i="11"/>
  <c r="G27" i="17"/>
  <c r="I27" i="11"/>
  <c r="H27" i="17"/>
  <c r="J27" i="11"/>
  <c r="I27" i="17"/>
  <c r="K27" i="11"/>
  <c r="J27" i="17"/>
  <c r="L27" i="11"/>
  <c r="K27" i="17"/>
  <c r="M27" i="11"/>
  <c r="L27" i="17"/>
  <c r="N27" i="11"/>
  <c r="M27" i="17"/>
  <c r="B28" i="11"/>
  <c r="A28" i="17"/>
  <c r="C28" i="11"/>
  <c r="B28" i="17"/>
  <c r="D28" i="11"/>
  <c r="C28" i="17"/>
  <c r="E28" i="11"/>
  <c r="D28" i="17"/>
  <c r="F28" i="11"/>
  <c r="E28" i="17"/>
  <c r="G28" i="11"/>
  <c r="F28" i="17"/>
  <c r="H28" i="11"/>
  <c r="G28" i="17"/>
  <c r="I28" i="11"/>
  <c r="H28" i="17"/>
  <c r="J28" i="11"/>
  <c r="I28" i="17"/>
  <c r="K28" i="11"/>
  <c r="J28" i="17"/>
  <c r="L28" i="11"/>
  <c r="K28" i="17"/>
  <c r="M28" i="11"/>
  <c r="L28" i="17"/>
  <c r="N28" i="11"/>
  <c r="M28" i="17"/>
  <c r="B29" i="11"/>
  <c r="A29" i="17"/>
  <c r="C29" i="11"/>
  <c r="B29" i="17"/>
  <c r="D29" i="11"/>
  <c r="C29" i="17"/>
  <c r="E29" i="11"/>
  <c r="D29" i="17"/>
  <c r="F29" i="11"/>
  <c r="E29" i="17"/>
  <c r="G29" i="11"/>
  <c r="F29" i="17"/>
  <c r="H29" i="11"/>
  <c r="G29" i="17"/>
  <c r="I29" i="11"/>
  <c r="H29" i="17"/>
  <c r="J29" i="11"/>
  <c r="I29" i="17"/>
  <c r="K29" i="11"/>
  <c r="J29" i="17"/>
  <c r="L29" i="11"/>
  <c r="K29" i="17"/>
  <c r="M29" i="11"/>
  <c r="L29" i="17"/>
  <c r="N29" i="11"/>
  <c r="M29" i="17"/>
  <c r="B30" i="11"/>
  <c r="A30" i="17"/>
  <c r="C30" i="11"/>
  <c r="B30" i="17"/>
  <c r="D30" i="11"/>
  <c r="C30" i="17"/>
  <c r="E30" i="11"/>
  <c r="D30" i="17"/>
  <c r="F30" i="11"/>
  <c r="E30" i="17"/>
  <c r="G30" i="11"/>
  <c r="F30" i="17"/>
  <c r="H30" i="11"/>
  <c r="G30" i="17"/>
  <c r="I30" i="11"/>
  <c r="H30" i="17"/>
  <c r="J30" i="11"/>
  <c r="I30" i="17"/>
  <c r="K30" i="11"/>
  <c r="J30" i="17"/>
  <c r="L30" i="11"/>
  <c r="K30" i="17"/>
  <c r="M30" i="11"/>
  <c r="L30" i="17"/>
  <c r="N30" i="11"/>
  <c r="M30" i="17"/>
  <c r="B31" i="11"/>
  <c r="A31" i="17"/>
  <c r="C31" i="11"/>
  <c r="B31" i="17"/>
  <c r="D31" i="11"/>
  <c r="C31" i="17"/>
  <c r="E31" i="11"/>
  <c r="D31" i="17"/>
  <c r="F31" i="11"/>
  <c r="E31" i="17"/>
  <c r="G31" i="11"/>
  <c r="F31" i="17"/>
  <c r="H31" i="11"/>
  <c r="G31" i="17"/>
  <c r="I31" i="11"/>
  <c r="H31" i="17"/>
  <c r="J31" i="11"/>
  <c r="I31" i="17"/>
  <c r="K31" i="11"/>
  <c r="J31" i="17"/>
  <c r="L31" i="11"/>
  <c r="K31" i="17"/>
  <c r="M31" i="11"/>
  <c r="L31" i="17"/>
  <c r="N31" i="11"/>
  <c r="M31" i="17"/>
  <c r="B32" i="11"/>
  <c r="A32" i="17"/>
  <c r="C32" i="11"/>
  <c r="B32" i="17"/>
  <c r="D32" i="11"/>
  <c r="C32" i="17"/>
  <c r="E32" i="11"/>
  <c r="D32" i="17"/>
  <c r="F32" i="11"/>
  <c r="E32" i="17"/>
  <c r="G32" i="11"/>
  <c r="F32" i="17"/>
  <c r="H32" i="11"/>
  <c r="G32" i="17"/>
  <c r="I32" i="11"/>
  <c r="H32" i="17"/>
  <c r="J32" i="11"/>
  <c r="I32" i="17"/>
  <c r="K32" i="11"/>
  <c r="J32" i="17"/>
  <c r="L32" i="11"/>
  <c r="K32" i="17"/>
  <c r="M32" i="11"/>
  <c r="L32" i="17"/>
  <c r="N32" i="11"/>
  <c r="M32" i="17"/>
  <c r="B2" i="17"/>
  <c r="C2" i="17"/>
  <c r="D2" i="17"/>
  <c r="E2" i="17"/>
  <c r="F2" i="17"/>
  <c r="G2" i="17"/>
  <c r="H2" i="17"/>
  <c r="I2" i="17"/>
  <c r="J2" i="17"/>
  <c r="K2" i="17"/>
  <c r="L2" i="17"/>
  <c r="M2" i="17"/>
  <c r="A2" i="17"/>
  <c r="B3" i="16"/>
  <c r="C3" i="16"/>
  <c r="D3" i="16"/>
  <c r="E3" i="16"/>
  <c r="F3" i="16"/>
  <c r="G3" i="16"/>
  <c r="H3" i="16"/>
  <c r="I3" i="16"/>
  <c r="J3" i="16"/>
  <c r="K3" i="16"/>
  <c r="L3" i="16"/>
  <c r="M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B12" i="8"/>
  <c r="A12" i="16"/>
  <c r="C12" i="8"/>
  <c r="B12" i="16"/>
  <c r="D12" i="8"/>
  <c r="C12" i="16"/>
  <c r="E12" i="8"/>
  <c r="D12" i="16"/>
  <c r="F12" i="8"/>
  <c r="E12" i="16"/>
  <c r="G12" i="8"/>
  <c r="F12" i="16"/>
  <c r="H12" i="8"/>
  <c r="G12" i="16"/>
  <c r="I12" i="8"/>
  <c r="H12" i="16"/>
  <c r="J12" i="8"/>
  <c r="I12" i="16"/>
  <c r="K12" i="8"/>
  <c r="J12" i="16"/>
  <c r="L12" i="8"/>
  <c r="K12" i="16"/>
  <c r="M12" i="8"/>
  <c r="L12" i="16"/>
  <c r="N12" i="8"/>
  <c r="M12" i="16"/>
  <c r="B13" i="8"/>
  <c r="A13" i="16"/>
  <c r="C13" i="8"/>
  <c r="B13" i="16"/>
  <c r="D13" i="8"/>
  <c r="C13" i="16"/>
  <c r="E13" i="8"/>
  <c r="D13" i="16"/>
  <c r="F13" i="8"/>
  <c r="E13" i="16"/>
  <c r="G13" i="8"/>
  <c r="F13" i="16"/>
  <c r="H13" i="8"/>
  <c r="G13" i="16"/>
  <c r="I13" i="8"/>
  <c r="H13" i="16"/>
  <c r="J13" i="8"/>
  <c r="I13" i="16"/>
  <c r="K13" i="8"/>
  <c r="J13" i="16"/>
  <c r="L13" i="8"/>
  <c r="K13" i="16"/>
  <c r="M13" i="8"/>
  <c r="L13" i="16"/>
  <c r="N13" i="8"/>
  <c r="M13" i="16"/>
  <c r="B14" i="8"/>
  <c r="A14" i="16"/>
  <c r="C14" i="8"/>
  <c r="B14" i="16"/>
  <c r="D14" i="8"/>
  <c r="C14" i="16"/>
  <c r="E14" i="8"/>
  <c r="D14" i="16"/>
  <c r="F14" i="8"/>
  <c r="E14" i="16"/>
  <c r="G14" i="8"/>
  <c r="F14" i="16"/>
  <c r="H14" i="8"/>
  <c r="G14" i="16"/>
  <c r="I14" i="8"/>
  <c r="H14" i="16"/>
  <c r="J14" i="8"/>
  <c r="I14" i="16"/>
  <c r="K14" i="8"/>
  <c r="J14" i="16"/>
  <c r="L14" i="8"/>
  <c r="K14" i="16"/>
  <c r="M14" i="8"/>
  <c r="L14" i="16"/>
  <c r="N14" i="8"/>
  <c r="M14" i="16"/>
  <c r="B15" i="8"/>
  <c r="A15" i="16"/>
  <c r="C15" i="8"/>
  <c r="B15" i="16"/>
  <c r="D15" i="8"/>
  <c r="C15" i="16"/>
  <c r="E15" i="8"/>
  <c r="D15" i="16"/>
  <c r="F15" i="8"/>
  <c r="E15" i="16"/>
  <c r="G15" i="8"/>
  <c r="F15" i="16"/>
  <c r="H15" i="8"/>
  <c r="G15" i="16"/>
  <c r="I15" i="8"/>
  <c r="H15" i="16"/>
  <c r="J15" i="8"/>
  <c r="I15" i="16"/>
  <c r="K15" i="8"/>
  <c r="J15" i="16"/>
  <c r="L15" i="8"/>
  <c r="K15" i="16"/>
  <c r="M15" i="8"/>
  <c r="L15" i="16"/>
  <c r="N15" i="8"/>
  <c r="M15" i="16"/>
  <c r="B16" i="8"/>
  <c r="A16" i="16"/>
  <c r="C16" i="8"/>
  <c r="B16" i="16"/>
  <c r="D16" i="8"/>
  <c r="C16" i="16"/>
  <c r="E16" i="8"/>
  <c r="D16" i="16"/>
  <c r="F16" i="8"/>
  <c r="E16" i="16"/>
  <c r="G16" i="8"/>
  <c r="F16" i="16"/>
  <c r="H16" i="8"/>
  <c r="G16" i="16"/>
  <c r="I16" i="8"/>
  <c r="H16" i="16"/>
  <c r="J16" i="8"/>
  <c r="I16" i="16"/>
  <c r="K16" i="8"/>
  <c r="J16" i="16"/>
  <c r="L16" i="8"/>
  <c r="K16" i="16"/>
  <c r="M16" i="8"/>
  <c r="L16" i="16"/>
  <c r="N16" i="8"/>
  <c r="M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8"/>
  <c r="A21" i="16"/>
  <c r="C21" i="8"/>
  <c r="B21" i="16"/>
  <c r="D21" i="8"/>
  <c r="C21" i="16"/>
  <c r="E21" i="8"/>
  <c r="D21" i="16"/>
  <c r="F21" i="8"/>
  <c r="E21" i="16"/>
  <c r="G21" i="8"/>
  <c r="F21" i="16"/>
  <c r="H21" i="8"/>
  <c r="G21" i="16"/>
  <c r="I21" i="8"/>
  <c r="H21" i="16"/>
  <c r="J21" i="8"/>
  <c r="I21" i="16"/>
  <c r="K21" i="8"/>
  <c r="J21" i="16"/>
  <c r="L21" i="8"/>
  <c r="K21" i="16"/>
  <c r="M21" i="8"/>
  <c r="L21" i="16"/>
  <c r="N21" i="8"/>
  <c r="M21" i="16"/>
  <c r="B2" i="16"/>
  <c r="C2" i="16"/>
  <c r="D2" i="16"/>
  <c r="E2" i="16"/>
  <c r="F2" i="16"/>
  <c r="G2" i="16"/>
  <c r="H2" i="16"/>
  <c r="I2" i="16"/>
  <c r="J2" i="16"/>
  <c r="K2" i="16"/>
  <c r="L2" i="16"/>
  <c r="M2" i="16"/>
  <c r="A2" i="16"/>
</calcChain>
</file>

<file path=xl/sharedStrings.xml><?xml version="1.0" encoding="utf-8"?>
<sst xmlns="http://schemas.openxmlformats.org/spreadsheetml/2006/main" count="984" uniqueCount="111">
  <si>
    <t>Grass_LC_inflo</t>
  </si>
  <si>
    <t>Grass_LC_leafculm</t>
  </si>
  <si>
    <t>Grass_LC_undet</t>
  </si>
  <si>
    <t>Grass_bulliform</t>
  </si>
  <si>
    <t>Grass_SC_panicoid</t>
  </si>
  <si>
    <t>Grass_SC_chloridoid</t>
  </si>
  <si>
    <t>Grass_SC_pooid</t>
  </si>
  <si>
    <t>Grass_SC_undet</t>
  </si>
  <si>
    <t>Cyperaceae</t>
  </si>
  <si>
    <t>Arecaceae</t>
  </si>
  <si>
    <t>Dicot</t>
  </si>
  <si>
    <t>Site</t>
  </si>
  <si>
    <t>ID</t>
  </si>
  <si>
    <t>LTS_GS1b</t>
  </si>
  <si>
    <t>LTS_GS2a</t>
  </si>
  <si>
    <t>LTS_GS3a</t>
  </si>
  <si>
    <t>LTS_GS3b</t>
  </si>
  <si>
    <t>LTS_GS4</t>
  </si>
  <si>
    <t>LTS_GS5</t>
  </si>
  <si>
    <t>LTS_GS8</t>
  </si>
  <si>
    <t>LTS_GS11</t>
  </si>
  <si>
    <t>VHV</t>
  </si>
  <si>
    <t>VHV_GS1</t>
  </si>
  <si>
    <t>VHV_GS2</t>
  </si>
  <si>
    <t>VHV_GS3</t>
  </si>
  <si>
    <t>VHV_GS4</t>
  </si>
  <si>
    <t>SKP</t>
  </si>
  <si>
    <t>SKP_Hand1</t>
  </si>
  <si>
    <t>SKP_Quern1</t>
  </si>
  <si>
    <t>SKP_Hand2</t>
  </si>
  <si>
    <t>SKP_Hand3</t>
  </si>
  <si>
    <t>SKP_Quern2</t>
  </si>
  <si>
    <t>SKP_Quern3</t>
  </si>
  <si>
    <t>SKP_Hand5</t>
  </si>
  <si>
    <t>SKP_Quern4</t>
  </si>
  <si>
    <t>SKP_Quern5</t>
  </si>
  <si>
    <t>SKP_Quern6</t>
  </si>
  <si>
    <t>SKP_Quern7a</t>
  </si>
  <si>
    <t>SKP_Quern7b</t>
  </si>
  <si>
    <t>SKP_Hand6</t>
  </si>
  <si>
    <t>SKP_Hand7</t>
  </si>
  <si>
    <t>SKP_Quern8</t>
  </si>
  <si>
    <t>SKP_Quern9a</t>
  </si>
  <si>
    <t>SKP_Quern9b</t>
  </si>
  <si>
    <t>LTS_GS1a</t>
  </si>
  <si>
    <t>SKP_Hand4</t>
  </si>
  <si>
    <t>LTS_GS7b</t>
  </si>
  <si>
    <t>SKP_Pestle</t>
  </si>
  <si>
    <t>SKP_Mortar</t>
  </si>
  <si>
    <t>Type1a</t>
  </si>
  <si>
    <t>Type1b</t>
  </si>
  <si>
    <t>Type1c</t>
  </si>
  <si>
    <t>Type2</t>
  </si>
  <si>
    <t>Type3</t>
  </si>
  <si>
    <t>Type4</t>
  </si>
  <si>
    <t>Type5</t>
  </si>
  <si>
    <t>Type7</t>
  </si>
  <si>
    <t>Type8</t>
  </si>
  <si>
    <t>Type9</t>
  </si>
  <si>
    <t>Type14</t>
  </si>
  <si>
    <t>DTR</t>
  </si>
  <si>
    <t>DTR_GS1</t>
  </si>
  <si>
    <t>DTR_GS2</t>
  </si>
  <si>
    <t>DTR_GS3</t>
  </si>
  <si>
    <t>DTR_GS4a</t>
  </si>
  <si>
    <t>DTR_GS4b</t>
  </si>
  <si>
    <t>DTR_GS5</t>
  </si>
  <si>
    <t>DTR_GS6a</t>
  </si>
  <si>
    <t>DTR_GS6b</t>
  </si>
  <si>
    <t>DTR_GS7</t>
  </si>
  <si>
    <t>DTR_GS8</t>
  </si>
  <si>
    <t>DTR_GS9</t>
  </si>
  <si>
    <t>DTR_GS10</t>
  </si>
  <si>
    <t>DTR_GS11a</t>
  </si>
  <si>
    <t>DTR_GS11b</t>
  </si>
  <si>
    <t>DTR_GS12a</t>
  </si>
  <si>
    <t>DTR_GS12b</t>
  </si>
  <si>
    <t>DTR_GS13</t>
  </si>
  <si>
    <t>DTR_GS14</t>
  </si>
  <si>
    <t>DTR_GS15</t>
  </si>
  <si>
    <t>DTR_GS16</t>
  </si>
  <si>
    <t>DTR_GS17</t>
  </si>
  <si>
    <t>LTS_GS2b</t>
  </si>
  <si>
    <t>LTS_GS6a</t>
  </si>
  <si>
    <t>LTS_GS6b</t>
  </si>
  <si>
    <t>LTS_GS7a</t>
  </si>
  <si>
    <t>LTS_GS9</t>
  </si>
  <si>
    <t>LTS_GS10</t>
  </si>
  <si>
    <t>LTS_GS12a</t>
  </si>
  <si>
    <t>LTS_GS12b</t>
  </si>
  <si>
    <t>LTS_GS13</t>
  </si>
  <si>
    <t>LTS_Control1</t>
  </si>
  <si>
    <t>LTS_Control2</t>
  </si>
  <si>
    <t>LTS_Control3</t>
  </si>
  <si>
    <t>LTS_Control4</t>
  </si>
  <si>
    <t>LTS_Control5</t>
  </si>
  <si>
    <t>VHV_Control1</t>
  </si>
  <si>
    <t>SKP_Control1</t>
  </si>
  <si>
    <t>SKP_Control2</t>
  </si>
  <si>
    <t>SKP_Control3</t>
  </si>
  <si>
    <t>SKP_Control4</t>
  </si>
  <si>
    <t>SKP_Control5</t>
  </si>
  <si>
    <t>SKP_Control6</t>
  </si>
  <si>
    <t>SKP_Control7</t>
  </si>
  <si>
    <t>SKP_Control8</t>
  </si>
  <si>
    <t>SKP_Control9</t>
  </si>
  <si>
    <t>SKP_Control10</t>
  </si>
  <si>
    <t>SKP_Control11</t>
  </si>
  <si>
    <t>Unidentified</t>
  </si>
  <si>
    <t>Undetermined</t>
  </si>
  <si>
    <t>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</si>
</sst>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6" fillId="0" borderId="0" xfId="0" applyFont="1" applyFill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 applyFill="1"/>
    <xf numFmtId="0" fontId="12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workbookViewId="0">
      <selection activeCell="B17" sqref="B17:N20"/>
    </sheetView>
  </sheetViews>
  <sheetFormatPr baseColWidth="10" defaultColWidth="10.83203125" defaultRowHeight="15" x14ac:dyDescent="0"/>
  <cols>
    <col min="1" max="16384" width="10.83203125" style="2"/>
  </cols>
  <sheetData>
    <row r="1" spans="1:14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109</v>
      </c>
      <c r="N1" s="2" t="s">
        <v>108</v>
      </c>
    </row>
    <row r="2" spans="1:14">
      <c r="A2" s="3" t="s">
        <v>44</v>
      </c>
      <c r="B2" s="5">
        <v>24</v>
      </c>
      <c r="C2" s="5">
        <v>66</v>
      </c>
      <c r="D2" s="5">
        <v>10</v>
      </c>
      <c r="E2" s="5">
        <v>11</v>
      </c>
      <c r="F2" s="5">
        <v>72</v>
      </c>
      <c r="G2" s="5">
        <v>19</v>
      </c>
      <c r="H2" s="5">
        <v>7</v>
      </c>
      <c r="I2" s="5">
        <v>81</v>
      </c>
      <c r="J2" s="5">
        <v>1</v>
      </c>
      <c r="K2" s="5">
        <v>0</v>
      </c>
      <c r="L2" s="5">
        <v>3</v>
      </c>
      <c r="M2" s="5">
        <v>63</v>
      </c>
      <c r="N2" s="5">
        <v>8</v>
      </c>
    </row>
    <row r="3" spans="1:14">
      <c r="A3" s="3" t="s">
        <v>13</v>
      </c>
      <c r="B3" s="5">
        <v>5</v>
      </c>
      <c r="C3" s="5">
        <v>17</v>
      </c>
      <c r="D3" s="5">
        <v>1</v>
      </c>
      <c r="E3" s="5">
        <v>9</v>
      </c>
      <c r="F3" s="5">
        <v>32</v>
      </c>
      <c r="G3" s="5">
        <v>41</v>
      </c>
      <c r="H3" s="5">
        <v>2</v>
      </c>
      <c r="I3" s="5">
        <v>41</v>
      </c>
      <c r="J3" s="5">
        <v>0</v>
      </c>
      <c r="K3" s="5">
        <v>0</v>
      </c>
      <c r="L3" s="5">
        <v>2</v>
      </c>
      <c r="M3" s="5">
        <v>58</v>
      </c>
      <c r="N3" s="5">
        <v>12</v>
      </c>
    </row>
    <row r="4" spans="1:14">
      <c r="A4" s="3" t="s">
        <v>14</v>
      </c>
      <c r="B4" s="5">
        <v>10</v>
      </c>
      <c r="C4" s="5">
        <v>39</v>
      </c>
      <c r="D4" s="5">
        <v>12</v>
      </c>
      <c r="E4" s="5">
        <v>8</v>
      </c>
      <c r="F4" s="5">
        <v>64</v>
      </c>
      <c r="G4" s="5">
        <v>54</v>
      </c>
      <c r="H4" s="5">
        <v>4</v>
      </c>
      <c r="I4" s="5">
        <v>82</v>
      </c>
      <c r="J4" s="5">
        <v>0</v>
      </c>
      <c r="K4" s="5">
        <v>0</v>
      </c>
      <c r="L4" s="5">
        <v>5</v>
      </c>
      <c r="M4" s="5">
        <v>46</v>
      </c>
      <c r="N4" s="5">
        <v>3</v>
      </c>
    </row>
    <row r="5" spans="1:14">
      <c r="A5" s="3" t="s">
        <v>15</v>
      </c>
      <c r="B5" s="5">
        <v>11</v>
      </c>
      <c r="C5" s="5">
        <v>99</v>
      </c>
      <c r="D5" s="5">
        <v>13</v>
      </c>
      <c r="E5" s="5">
        <v>97</v>
      </c>
      <c r="F5" s="5">
        <v>50</v>
      </c>
      <c r="G5" s="5">
        <v>42</v>
      </c>
      <c r="H5" s="5">
        <v>0</v>
      </c>
      <c r="I5" s="5">
        <v>66</v>
      </c>
      <c r="J5" s="5">
        <v>0</v>
      </c>
      <c r="K5" s="5">
        <v>0</v>
      </c>
      <c r="L5" s="5">
        <v>0</v>
      </c>
      <c r="M5" s="5">
        <v>75</v>
      </c>
      <c r="N5" s="5">
        <v>12</v>
      </c>
    </row>
    <row r="6" spans="1:14">
      <c r="A6" s="3" t="s">
        <v>16</v>
      </c>
      <c r="B6" s="5">
        <v>5</v>
      </c>
      <c r="C6" s="5">
        <v>66</v>
      </c>
      <c r="D6" s="5">
        <v>20</v>
      </c>
      <c r="E6" s="5">
        <v>220</v>
      </c>
      <c r="F6" s="5">
        <v>45</v>
      </c>
      <c r="G6" s="5">
        <v>24</v>
      </c>
      <c r="H6" s="5">
        <v>0</v>
      </c>
      <c r="I6" s="5">
        <v>86</v>
      </c>
      <c r="J6" s="5">
        <v>0</v>
      </c>
      <c r="K6" s="5">
        <v>0</v>
      </c>
      <c r="L6" s="5">
        <v>0</v>
      </c>
      <c r="M6" s="5">
        <v>79</v>
      </c>
      <c r="N6" s="5">
        <v>13</v>
      </c>
    </row>
    <row r="7" spans="1:14">
      <c r="A7" s="3" t="s">
        <v>17</v>
      </c>
      <c r="B7" s="5">
        <v>19</v>
      </c>
      <c r="C7" s="5">
        <v>66</v>
      </c>
      <c r="D7" s="5">
        <v>16</v>
      </c>
      <c r="E7" s="5">
        <v>2</v>
      </c>
      <c r="F7" s="5">
        <v>68</v>
      </c>
      <c r="G7" s="5">
        <v>29</v>
      </c>
      <c r="H7" s="5">
        <v>15</v>
      </c>
      <c r="I7" s="5">
        <v>83</v>
      </c>
      <c r="J7" s="5">
        <v>1</v>
      </c>
      <c r="K7" s="5">
        <v>0</v>
      </c>
      <c r="L7" s="5">
        <v>7</v>
      </c>
      <c r="M7" s="5">
        <v>41</v>
      </c>
      <c r="N7" s="5">
        <v>3</v>
      </c>
    </row>
    <row r="8" spans="1:14">
      <c r="A8" s="3" t="s">
        <v>18</v>
      </c>
      <c r="B8" s="5">
        <v>9</v>
      </c>
      <c r="C8" s="5">
        <v>33</v>
      </c>
      <c r="D8" s="5">
        <v>15</v>
      </c>
      <c r="E8" s="5">
        <v>7</v>
      </c>
      <c r="F8" s="5">
        <v>33</v>
      </c>
      <c r="G8" s="5">
        <v>27</v>
      </c>
      <c r="H8" s="5">
        <v>4</v>
      </c>
      <c r="I8" s="5">
        <v>49</v>
      </c>
      <c r="J8" s="5">
        <v>1</v>
      </c>
      <c r="K8" s="5">
        <v>0</v>
      </c>
      <c r="L8" s="5">
        <v>23</v>
      </c>
      <c r="M8" s="5">
        <v>107</v>
      </c>
      <c r="N8" s="5">
        <v>8</v>
      </c>
    </row>
    <row r="9" spans="1:14">
      <c r="A9" s="3" t="s">
        <v>46</v>
      </c>
      <c r="B9" s="5">
        <v>13</v>
      </c>
      <c r="C9" s="5">
        <v>56</v>
      </c>
      <c r="D9" s="5">
        <v>18</v>
      </c>
      <c r="E9" s="5">
        <v>4</v>
      </c>
      <c r="F9" s="5">
        <v>43</v>
      </c>
      <c r="G9" s="5">
        <v>32</v>
      </c>
      <c r="H9" s="5">
        <v>7</v>
      </c>
      <c r="I9" s="5">
        <v>56</v>
      </c>
      <c r="J9" s="5">
        <v>3</v>
      </c>
      <c r="K9" s="5">
        <v>0</v>
      </c>
      <c r="L9" s="5">
        <v>15</v>
      </c>
      <c r="M9" s="5">
        <v>66</v>
      </c>
      <c r="N9" s="5">
        <v>43</v>
      </c>
    </row>
    <row r="10" spans="1:14">
      <c r="A10" s="3" t="s">
        <v>19</v>
      </c>
      <c r="B10" s="5">
        <v>4</v>
      </c>
      <c r="C10" s="5">
        <v>22</v>
      </c>
      <c r="D10" s="5">
        <v>22</v>
      </c>
      <c r="E10" s="5">
        <v>15</v>
      </c>
      <c r="F10" s="5">
        <v>38</v>
      </c>
      <c r="G10" s="5">
        <v>12</v>
      </c>
      <c r="H10" s="5">
        <v>6</v>
      </c>
      <c r="I10" s="5">
        <v>59</v>
      </c>
      <c r="J10" s="5">
        <v>0</v>
      </c>
      <c r="K10" s="5">
        <v>0</v>
      </c>
      <c r="L10" s="5">
        <v>35</v>
      </c>
      <c r="M10" s="5">
        <v>90</v>
      </c>
      <c r="N10" s="5">
        <v>7</v>
      </c>
    </row>
    <row r="11" spans="1:14">
      <c r="A11" s="3" t="s">
        <v>20</v>
      </c>
      <c r="B11" s="5">
        <v>0</v>
      </c>
      <c r="C11" s="5">
        <v>39</v>
      </c>
      <c r="D11" s="5">
        <v>10</v>
      </c>
      <c r="E11" s="5">
        <v>16</v>
      </c>
      <c r="F11" s="5">
        <v>6</v>
      </c>
      <c r="G11" s="5">
        <v>12</v>
      </c>
      <c r="H11" s="5">
        <v>1</v>
      </c>
      <c r="I11" s="5">
        <v>23</v>
      </c>
      <c r="J11" s="5">
        <v>0</v>
      </c>
      <c r="K11" s="5">
        <v>0</v>
      </c>
      <c r="L11" s="5">
        <v>25</v>
      </c>
      <c r="M11" s="5">
        <v>173</v>
      </c>
      <c r="N11" s="5">
        <v>19</v>
      </c>
    </row>
    <row r="12" spans="1:14">
      <c r="A12" s="2" t="s">
        <v>91</v>
      </c>
      <c r="B12" s="5">
        <v>27</v>
      </c>
      <c r="C12" s="5">
        <v>68</v>
      </c>
      <c r="D12" s="5">
        <v>2</v>
      </c>
      <c r="E12" s="5">
        <v>12</v>
      </c>
      <c r="F12" s="5">
        <v>67</v>
      </c>
      <c r="G12" s="5">
        <v>43</v>
      </c>
      <c r="H12" s="5">
        <v>5</v>
      </c>
      <c r="I12" s="5">
        <v>90</v>
      </c>
      <c r="J12" s="5">
        <v>1</v>
      </c>
      <c r="K12" s="5">
        <v>0</v>
      </c>
      <c r="L12" s="5">
        <v>7</v>
      </c>
      <c r="M12" s="5">
        <v>36</v>
      </c>
      <c r="N12" s="5">
        <v>5</v>
      </c>
    </row>
    <row r="13" spans="1:14">
      <c r="A13" s="2" t="s">
        <v>92</v>
      </c>
      <c r="B13" s="5">
        <v>22</v>
      </c>
      <c r="C13" s="5">
        <v>59</v>
      </c>
      <c r="D13" s="5">
        <v>8</v>
      </c>
      <c r="E13" s="5">
        <v>1</v>
      </c>
      <c r="F13" s="5">
        <v>86</v>
      </c>
      <c r="G13" s="5">
        <v>40</v>
      </c>
      <c r="H13" s="5">
        <v>12</v>
      </c>
      <c r="I13" s="5">
        <v>105</v>
      </c>
      <c r="J13" s="5">
        <v>4</v>
      </c>
      <c r="K13" s="5">
        <v>0</v>
      </c>
      <c r="L13" s="5">
        <v>3</v>
      </c>
      <c r="M13" s="5">
        <v>31</v>
      </c>
      <c r="N13" s="5">
        <v>2</v>
      </c>
    </row>
    <row r="14" spans="1:14">
      <c r="A14" s="2" t="s">
        <v>93</v>
      </c>
      <c r="B14" s="5">
        <v>30</v>
      </c>
      <c r="C14" s="5">
        <v>48</v>
      </c>
      <c r="D14" s="5">
        <v>11</v>
      </c>
      <c r="E14" s="5">
        <v>6</v>
      </c>
      <c r="F14" s="5">
        <v>98</v>
      </c>
      <c r="G14" s="5">
        <v>35</v>
      </c>
      <c r="H14" s="5">
        <v>10</v>
      </c>
      <c r="I14" s="5">
        <v>113</v>
      </c>
      <c r="J14" s="5">
        <v>1</v>
      </c>
      <c r="K14" s="5">
        <v>0</v>
      </c>
      <c r="L14" s="5">
        <v>0</v>
      </c>
      <c r="M14" s="5">
        <v>25</v>
      </c>
      <c r="N14" s="5">
        <v>1</v>
      </c>
    </row>
    <row r="15" spans="1:14">
      <c r="A15" s="2" t="s">
        <v>94</v>
      </c>
      <c r="B15" s="5">
        <v>18</v>
      </c>
      <c r="C15" s="5">
        <v>43</v>
      </c>
      <c r="D15" s="5">
        <v>11</v>
      </c>
      <c r="E15" s="5">
        <v>11</v>
      </c>
      <c r="F15" s="5">
        <v>36</v>
      </c>
      <c r="G15" s="5">
        <v>51</v>
      </c>
      <c r="H15" s="5">
        <v>11</v>
      </c>
      <c r="I15" s="5">
        <v>82</v>
      </c>
      <c r="J15" s="5">
        <v>1</v>
      </c>
      <c r="K15" s="5">
        <v>0</v>
      </c>
      <c r="L15" s="5">
        <v>15</v>
      </c>
      <c r="M15" s="5">
        <v>55</v>
      </c>
      <c r="N15" s="5">
        <v>5</v>
      </c>
    </row>
    <row r="16" spans="1:14">
      <c r="A16" s="2" t="s">
        <v>95</v>
      </c>
      <c r="B16" s="5">
        <v>65</v>
      </c>
      <c r="C16" s="5">
        <v>271</v>
      </c>
      <c r="D16" s="5">
        <v>7</v>
      </c>
      <c r="E16" s="5">
        <v>4</v>
      </c>
      <c r="F16" s="5">
        <v>14</v>
      </c>
      <c r="G16" s="5">
        <v>24</v>
      </c>
      <c r="H16" s="5">
        <v>6</v>
      </c>
      <c r="I16" s="5">
        <v>51</v>
      </c>
      <c r="J16" s="5">
        <v>0</v>
      </c>
      <c r="K16" s="5">
        <v>0</v>
      </c>
      <c r="L16" s="5">
        <v>11</v>
      </c>
      <c r="M16" s="5">
        <v>65</v>
      </c>
      <c r="N16" s="5">
        <v>16</v>
      </c>
    </row>
    <row r="17" spans="1:14">
      <c r="A17" s="15" t="s">
        <v>22</v>
      </c>
      <c r="B17" s="23">
        <v>5</v>
      </c>
      <c r="C17" s="23">
        <v>46</v>
      </c>
      <c r="D17" s="23">
        <v>12</v>
      </c>
      <c r="E17" s="23">
        <v>4</v>
      </c>
      <c r="F17" s="23">
        <v>17</v>
      </c>
      <c r="G17" s="23">
        <v>17</v>
      </c>
      <c r="H17" s="23">
        <v>4</v>
      </c>
      <c r="I17" s="23">
        <v>38</v>
      </c>
      <c r="J17" s="23">
        <v>0</v>
      </c>
      <c r="K17" s="23">
        <v>1</v>
      </c>
      <c r="L17" s="23">
        <v>6</v>
      </c>
      <c r="M17" s="23">
        <v>103</v>
      </c>
      <c r="N17" s="23">
        <v>97</v>
      </c>
    </row>
    <row r="18" spans="1:14">
      <c r="A18" s="15" t="s">
        <v>23</v>
      </c>
      <c r="B18" s="23">
        <v>3</v>
      </c>
      <c r="C18" s="23">
        <v>53</v>
      </c>
      <c r="D18" s="23">
        <v>5</v>
      </c>
      <c r="E18" s="23">
        <v>15</v>
      </c>
      <c r="F18" s="23">
        <v>17</v>
      </c>
      <c r="G18" s="23">
        <v>12</v>
      </c>
      <c r="H18" s="23">
        <v>3</v>
      </c>
      <c r="I18" s="23">
        <v>21</v>
      </c>
      <c r="J18" s="23">
        <v>0</v>
      </c>
      <c r="K18" s="23">
        <v>0</v>
      </c>
      <c r="L18" s="23">
        <v>4</v>
      </c>
      <c r="M18" s="23">
        <v>181</v>
      </c>
      <c r="N18" s="23">
        <v>67</v>
      </c>
    </row>
    <row r="19" spans="1:14">
      <c r="A19" s="15" t="s">
        <v>24</v>
      </c>
      <c r="B19" s="23">
        <v>6</v>
      </c>
      <c r="C19" s="23">
        <v>48</v>
      </c>
      <c r="D19" s="23">
        <v>7</v>
      </c>
      <c r="E19" s="23">
        <v>31</v>
      </c>
      <c r="F19" s="23">
        <v>16</v>
      </c>
      <c r="G19" s="23">
        <v>24</v>
      </c>
      <c r="H19" s="23">
        <v>1</v>
      </c>
      <c r="I19" s="23">
        <v>25</v>
      </c>
      <c r="J19" s="23">
        <v>1</v>
      </c>
      <c r="K19" s="23">
        <v>2</v>
      </c>
      <c r="L19" s="23">
        <v>0</v>
      </c>
      <c r="M19" s="23">
        <v>143</v>
      </c>
      <c r="N19" s="23">
        <v>49</v>
      </c>
    </row>
    <row r="20" spans="1:14">
      <c r="A20" s="15" t="s">
        <v>25</v>
      </c>
      <c r="B20" s="23">
        <v>0</v>
      </c>
      <c r="C20" s="23">
        <v>35</v>
      </c>
      <c r="D20" s="23">
        <v>3</v>
      </c>
      <c r="E20" s="23">
        <v>7</v>
      </c>
      <c r="F20" s="23">
        <v>19</v>
      </c>
      <c r="G20" s="23">
        <v>12</v>
      </c>
      <c r="H20" s="23">
        <v>0</v>
      </c>
      <c r="I20" s="23">
        <v>9</v>
      </c>
      <c r="J20" s="23">
        <v>0</v>
      </c>
      <c r="K20" s="23">
        <v>0</v>
      </c>
      <c r="L20" s="23">
        <v>1</v>
      </c>
      <c r="M20" s="23">
        <v>76</v>
      </c>
      <c r="N20" s="23">
        <v>31</v>
      </c>
    </row>
    <row r="21" spans="1:14">
      <c r="A21" s="2" t="s">
        <v>96</v>
      </c>
      <c r="B21" s="23">
        <v>7</v>
      </c>
      <c r="C21" s="23">
        <v>44</v>
      </c>
      <c r="D21" s="23">
        <v>3</v>
      </c>
      <c r="E21" s="23">
        <v>7</v>
      </c>
      <c r="F21" s="23">
        <v>7</v>
      </c>
      <c r="G21" s="23">
        <v>4</v>
      </c>
      <c r="H21" s="23">
        <v>2</v>
      </c>
      <c r="I21" s="23">
        <v>7</v>
      </c>
      <c r="J21" s="23">
        <v>0</v>
      </c>
      <c r="K21" s="23">
        <v>1</v>
      </c>
      <c r="L21" s="23">
        <v>0</v>
      </c>
      <c r="M21" s="23">
        <v>65</v>
      </c>
      <c r="N21" s="23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8" workbookViewId="0">
      <selection activeCell="M23" sqref="M23:M41"/>
    </sheetView>
  </sheetViews>
  <sheetFormatPr baseColWidth="10" defaultColWidth="10.83203125" defaultRowHeight="15" x14ac:dyDescent="0"/>
  <cols>
    <col min="1" max="13" width="7.1640625" style="2" customWidth="1"/>
    <col min="14" max="14" width="12.5" style="2" bestFit="1" customWidth="1"/>
    <col min="15" max="16384" width="10.83203125" style="2"/>
  </cols>
  <sheetData>
    <row r="1" spans="1:14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2" t="s">
        <v>57</v>
      </c>
      <c r="J1" s="2" t="s">
        <v>58</v>
      </c>
      <c r="K1" s="2" t="s">
        <v>59</v>
      </c>
      <c r="L1" s="2" t="s">
        <v>108</v>
      </c>
      <c r="M1" s="8" t="s">
        <v>11</v>
      </c>
      <c r="N1" s="8" t="s">
        <v>12</v>
      </c>
    </row>
    <row r="2" spans="1:14">
      <c r="A2" s="2">
        <v>1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9" t="s">
        <v>60</v>
      </c>
      <c r="N2" s="10" t="s">
        <v>61</v>
      </c>
    </row>
    <row r="3" spans="1:14">
      <c r="A3" s="2">
        <v>0</v>
      </c>
      <c r="B3" s="2">
        <v>2</v>
      </c>
      <c r="C3" s="2">
        <v>1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9" t="s">
        <v>60</v>
      </c>
      <c r="N3" s="11" t="s">
        <v>62</v>
      </c>
    </row>
    <row r="4" spans="1:14">
      <c r="A4" s="2">
        <v>1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9" t="s">
        <v>60</v>
      </c>
      <c r="N4" s="11" t="s">
        <v>63</v>
      </c>
    </row>
    <row r="5" spans="1:14">
      <c r="A5" s="2">
        <v>0</v>
      </c>
      <c r="B5" s="2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9" t="s">
        <v>60</v>
      </c>
      <c r="N5" s="11" t="s">
        <v>64</v>
      </c>
    </row>
    <row r="6" spans="1:14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9" t="s">
        <v>60</v>
      </c>
      <c r="N6" s="11" t="s">
        <v>65</v>
      </c>
    </row>
    <row r="7" spans="1:14">
      <c r="A7" s="2">
        <v>0</v>
      </c>
      <c r="B7" s="2">
        <v>0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9" t="s">
        <v>60</v>
      </c>
      <c r="N7" s="11" t="s">
        <v>66</v>
      </c>
    </row>
    <row r="8" spans="1:14">
      <c r="A8" s="2">
        <v>8</v>
      </c>
      <c r="B8" s="2">
        <v>44</v>
      </c>
      <c r="C8" s="2">
        <v>0</v>
      </c>
      <c r="D8" s="2">
        <v>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9" t="s">
        <v>60</v>
      </c>
      <c r="N8" s="11" t="s">
        <v>67</v>
      </c>
    </row>
    <row r="9" spans="1:14">
      <c r="A9" s="2">
        <v>0</v>
      </c>
      <c r="B9" s="2">
        <v>0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9" t="s">
        <v>60</v>
      </c>
      <c r="N9" s="12" t="s">
        <v>68</v>
      </c>
    </row>
    <row r="10" spans="1:1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9" t="s">
        <v>60</v>
      </c>
      <c r="N10" s="11" t="s">
        <v>69</v>
      </c>
    </row>
    <row r="11" spans="1:14">
      <c r="A11" s="2">
        <v>0</v>
      </c>
      <c r="B11" s="2">
        <v>1</v>
      </c>
      <c r="C11" s="2">
        <v>2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9" t="s">
        <v>60</v>
      </c>
      <c r="N11" s="11" t="s">
        <v>70</v>
      </c>
    </row>
    <row r="12" spans="1:14">
      <c r="A12" s="2">
        <v>1</v>
      </c>
      <c r="B12" s="2">
        <v>1</v>
      </c>
      <c r="C12" s="2">
        <v>0</v>
      </c>
      <c r="D12" s="2">
        <v>1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9" t="s">
        <v>60</v>
      </c>
      <c r="N12" s="12" t="s">
        <v>71</v>
      </c>
    </row>
    <row r="13" spans="1:14">
      <c r="A13" s="2">
        <v>0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9" t="s">
        <v>60</v>
      </c>
      <c r="N13" s="12" t="s">
        <v>72</v>
      </c>
    </row>
    <row r="14" spans="1:1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9" t="s">
        <v>60</v>
      </c>
      <c r="N14" s="11" t="s">
        <v>73</v>
      </c>
    </row>
    <row r="15" spans="1:14">
      <c r="A15" s="2">
        <v>0</v>
      </c>
      <c r="B15" s="2">
        <v>2</v>
      </c>
      <c r="C15" s="2">
        <v>1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9" t="s">
        <v>60</v>
      </c>
      <c r="N15" s="11" t="s">
        <v>74</v>
      </c>
    </row>
    <row r="16" spans="1:14">
      <c r="A16" s="2">
        <v>0</v>
      </c>
      <c r="B16" s="2">
        <v>1</v>
      </c>
      <c r="C16" s="2">
        <v>0</v>
      </c>
      <c r="D16" s="2">
        <v>2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8</v>
      </c>
      <c r="M16" s="9" t="s">
        <v>60</v>
      </c>
      <c r="N16" s="11" t="s">
        <v>75</v>
      </c>
    </row>
    <row r="17" spans="1:14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4</v>
      </c>
      <c r="M17" s="9" t="s">
        <v>60</v>
      </c>
      <c r="N17" s="11" t="s">
        <v>76</v>
      </c>
    </row>
    <row r="18" spans="1:14">
      <c r="A18" s="2">
        <v>1</v>
      </c>
      <c r="B18" s="2">
        <v>4</v>
      </c>
      <c r="C18" s="2">
        <v>0</v>
      </c>
      <c r="D18" s="2"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9" t="s">
        <v>60</v>
      </c>
      <c r="N18" s="11" t="s">
        <v>77</v>
      </c>
    </row>
    <row r="19" spans="1:14">
      <c r="A19" s="2">
        <v>99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9" t="s">
        <v>60</v>
      </c>
      <c r="N19" s="11" t="s">
        <v>78</v>
      </c>
    </row>
    <row r="20" spans="1:14">
      <c r="A20" s="2">
        <v>0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9" t="s">
        <v>60</v>
      </c>
      <c r="N20" s="11" t="s">
        <v>79</v>
      </c>
    </row>
    <row r="21" spans="1:14">
      <c r="A21" s="2">
        <v>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9" t="s">
        <v>60</v>
      </c>
      <c r="N21" s="11" t="s">
        <v>80</v>
      </c>
    </row>
    <row r="22" spans="1:14">
      <c r="A22" s="2">
        <v>13</v>
      </c>
      <c r="B22" s="2">
        <v>2</v>
      </c>
      <c r="C22" s="2">
        <v>0</v>
      </c>
      <c r="D22" s="2">
        <v>6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7</v>
      </c>
      <c r="M22" s="9" t="s">
        <v>60</v>
      </c>
      <c r="N22" s="9" t="s">
        <v>81</v>
      </c>
    </row>
    <row r="23" spans="1:14">
      <c r="A23" s="7">
        <v>8</v>
      </c>
      <c r="B23" s="7">
        <v>1</v>
      </c>
      <c r="C23" s="7">
        <v>4</v>
      </c>
      <c r="D23" s="7">
        <v>7</v>
      </c>
      <c r="E23" s="7">
        <v>0</v>
      </c>
      <c r="F23" s="7">
        <v>0</v>
      </c>
      <c r="G23" s="7">
        <v>0</v>
      </c>
      <c r="H23" s="7">
        <v>0</v>
      </c>
      <c r="I23" s="2">
        <v>0</v>
      </c>
      <c r="J23" s="7">
        <v>0</v>
      </c>
      <c r="K23" s="2">
        <v>0</v>
      </c>
      <c r="L23" s="2">
        <v>7</v>
      </c>
      <c r="M23" s="3" t="s">
        <v>110</v>
      </c>
      <c r="N23" s="9" t="s">
        <v>44</v>
      </c>
    </row>
    <row r="24" spans="1:14">
      <c r="A24" s="7">
        <v>13</v>
      </c>
      <c r="B24" s="7">
        <v>1</v>
      </c>
      <c r="C24" s="7">
        <v>1</v>
      </c>
      <c r="D24" s="7">
        <v>1</v>
      </c>
      <c r="E24" s="7">
        <v>1</v>
      </c>
      <c r="F24" s="7">
        <v>0</v>
      </c>
      <c r="G24" s="7">
        <v>0</v>
      </c>
      <c r="H24" s="7">
        <v>1</v>
      </c>
      <c r="I24" s="2">
        <v>0</v>
      </c>
      <c r="J24" s="7">
        <v>0</v>
      </c>
      <c r="K24" s="2">
        <v>0</v>
      </c>
      <c r="L24" s="2">
        <v>18</v>
      </c>
      <c r="M24" s="3" t="s">
        <v>110</v>
      </c>
      <c r="N24" s="9" t="s">
        <v>13</v>
      </c>
    </row>
    <row r="25" spans="1:14">
      <c r="A25" s="7">
        <v>0</v>
      </c>
      <c r="B25" s="7">
        <v>2</v>
      </c>
      <c r="C25" s="7">
        <v>1</v>
      </c>
      <c r="D25" s="7">
        <v>11</v>
      </c>
      <c r="E25" s="7">
        <v>0</v>
      </c>
      <c r="F25" s="7">
        <v>0</v>
      </c>
      <c r="G25" s="7">
        <v>0</v>
      </c>
      <c r="H25" s="7">
        <v>0</v>
      </c>
      <c r="I25" s="2">
        <v>0</v>
      </c>
      <c r="J25" s="7">
        <v>0</v>
      </c>
      <c r="K25" s="2">
        <v>0</v>
      </c>
      <c r="L25" s="2">
        <v>1</v>
      </c>
      <c r="M25" s="3" t="s">
        <v>110</v>
      </c>
      <c r="N25" s="9" t="s">
        <v>14</v>
      </c>
    </row>
    <row r="26" spans="1:14">
      <c r="A26" s="7">
        <v>0</v>
      </c>
      <c r="B26" s="7">
        <v>4</v>
      </c>
      <c r="C26" s="7">
        <v>1</v>
      </c>
      <c r="D26" s="7">
        <v>5</v>
      </c>
      <c r="E26" s="7">
        <v>1</v>
      </c>
      <c r="F26" s="7">
        <v>0</v>
      </c>
      <c r="G26" s="7">
        <v>0</v>
      </c>
      <c r="H26" s="7">
        <v>0</v>
      </c>
      <c r="I26" s="2">
        <v>0</v>
      </c>
      <c r="J26" s="7">
        <v>0</v>
      </c>
      <c r="K26" s="2">
        <v>0</v>
      </c>
      <c r="L26" s="2">
        <v>0</v>
      </c>
      <c r="M26" s="3" t="s">
        <v>110</v>
      </c>
      <c r="N26" s="9" t="s">
        <v>82</v>
      </c>
    </row>
    <row r="27" spans="1:14">
      <c r="A27" s="7">
        <v>0</v>
      </c>
      <c r="B27" s="7">
        <v>2</v>
      </c>
      <c r="C27" s="7">
        <v>1</v>
      </c>
      <c r="D27" s="7">
        <v>4</v>
      </c>
      <c r="E27" s="7">
        <v>0</v>
      </c>
      <c r="F27" s="7">
        <v>0</v>
      </c>
      <c r="G27" s="7">
        <v>0</v>
      </c>
      <c r="H27" s="7">
        <v>0</v>
      </c>
      <c r="I27" s="2">
        <v>0</v>
      </c>
      <c r="J27" s="7">
        <v>0</v>
      </c>
      <c r="K27" s="2">
        <v>0</v>
      </c>
      <c r="L27" s="2">
        <v>1</v>
      </c>
      <c r="M27" s="3" t="s">
        <v>110</v>
      </c>
      <c r="N27" s="9" t="s">
        <v>15</v>
      </c>
    </row>
    <row r="28" spans="1:14">
      <c r="A28" s="7">
        <v>0</v>
      </c>
      <c r="B28" s="7">
        <v>3</v>
      </c>
      <c r="C28" s="7">
        <v>0</v>
      </c>
      <c r="D28" s="7">
        <v>5</v>
      </c>
      <c r="E28" s="7">
        <v>0</v>
      </c>
      <c r="F28" s="7">
        <v>0</v>
      </c>
      <c r="G28" s="7">
        <v>1</v>
      </c>
      <c r="H28" s="7">
        <v>0</v>
      </c>
      <c r="I28" s="2">
        <v>0</v>
      </c>
      <c r="J28" s="7">
        <v>0</v>
      </c>
      <c r="K28" s="2">
        <v>0</v>
      </c>
      <c r="L28" s="2">
        <v>2</v>
      </c>
      <c r="M28" s="3" t="s">
        <v>110</v>
      </c>
      <c r="N28" s="9" t="s">
        <v>16</v>
      </c>
    </row>
    <row r="29" spans="1:14">
      <c r="A29" s="7">
        <v>1</v>
      </c>
      <c r="B29" s="7">
        <v>4</v>
      </c>
      <c r="C29" s="7">
        <v>0</v>
      </c>
      <c r="D29" s="7">
        <v>3</v>
      </c>
      <c r="E29" s="7">
        <v>6</v>
      </c>
      <c r="F29" s="7">
        <v>1</v>
      </c>
      <c r="G29" s="7">
        <v>0</v>
      </c>
      <c r="H29" s="7">
        <v>0</v>
      </c>
      <c r="I29" s="2">
        <v>0</v>
      </c>
      <c r="J29" s="7">
        <v>0</v>
      </c>
      <c r="K29" s="2">
        <v>0</v>
      </c>
      <c r="L29" s="2">
        <v>6</v>
      </c>
      <c r="M29" s="3" t="s">
        <v>110</v>
      </c>
      <c r="N29" s="9" t="s">
        <v>17</v>
      </c>
    </row>
    <row r="30" spans="1:14">
      <c r="A30" s="7">
        <v>0</v>
      </c>
      <c r="B30" s="7">
        <v>4</v>
      </c>
      <c r="C30" s="7">
        <v>0</v>
      </c>
      <c r="D30" s="7">
        <v>7</v>
      </c>
      <c r="E30" s="7">
        <v>0</v>
      </c>
      <c r="F30" s="7">
        <v>0</v>
      </c>
      <c r="G30" s="7">
        <v>0</v>
      </c>
      <c r="H30" s="7">
        <v>1</v>
      </c>
      <c r="I30" s="2">
        <v>0</v>
      </c>
      <c r="J30" s="7">
        <v>0</v>
      </c>
      <c r="K30" s="2">
        <v>0</v>
      </c>
      <c r="L30" s="2">
        <v>2</v>
      </c>
      <c r="M30" s="3" t="s">
        <v>110</v>
      </c>
      <c r="N30" s="9" t="s">
        <v>18</v>
      </c>
    </row>
    <row r="31" spans="1:14">
      <c r="A31" s="7">
        <v>0</v>
      </c>
      <c r="B31" s="7">
        <v>3</v>
      </c>
      <c r="C31" s="7">
        <v>2</v>
      </c>
      <c r="D31" s="7">
        <v>5</v>
      </c>
      <c r="E31" s="7">
        <v>2</v>
      </c>
      <c r="F31" s="7">
        <v>2</v>
      </c>
      <c r="G31" s="7">
        <v>0</v>
      </c>
      <c r="H31" s="7">
        <v>1</v>
      </c>
      <c r="I31" s="2">
        <v>0</v>
      </c>
      <c r="J31" s="7">
        <v>1</v>
      </c>
      <c r="K31" s="2">
        <v>0</v>
      </c>
      <c r="L31" s="2">
        <v>3</v>
      </c>
      <c r="M31" s="3" t="s">
        <v>110</v>
      </c>
      <c r="N31" s="9" t="s">
        <v>83</v>
      </c>
    </row>
    <row r="32" spans="1:14">
      <c r="A32" s="7">
        <v>2</v>
      </c>
      <c r="B32" s="7">
        <v>4</v>
      </c>
      <c r="C32" s="7">
        <v>2</v>
      </c>
      <c r="D32" s="7">
        <v>2</v>
      </c>
      <c r="E32" s="7">
        <v>1</v>
      </c>
      <c r="F32" s="7">
        <v>0</v>
      </c>
      <c r="G32" s="7">
        <v>0</v>
      </c>
      <c r="H32" s="7">
        <v>0</v>
      </c>
      <c r="I32" s="2">
        <v>0</v>
      </c>
      <c r="J32" s="7">
        <v>0</v>
      </c>
      <c r="K32" s="2">
        <v>0</v>
      </c>
      <c r="L32" s="2">
        <v>1</v>
      </c>
      <c r="M32" s="3" t="s">
        <v>110</v>
      </c>
      <c r="N32" s="9" t="s">
        <v>84</v>
      </c>
    </row>
    <row r="33" spans="1:14">
      <c r="A33" s="7">
        <v>0</v>
      </c>
      <c r="B33" s="7">
        <v>2</v>
      </c>
      <c r="C33" s="7">
        <v>0</v>
      </c>
      <c r="D33" s="7">
        <v>3</v>
      </c>
      <c r="E33" s="7">
        <v>1</v>
      </c>
      <c r="F33" s="7">
        <v>0</v>
      </c>
      <c r="G33" s="7">
        <v>0</v>
      </c>
      <c r="H33" s="7">
        <v>1</v>
      </c>
      <c r="I33" s="2">
        <v>0</v>
      </c>
      <c r="J33" s="7">
        <v>0</v>
      </c>
      <c r="K33" s="2">
        <v>0</v>
      </c>
      <c r="L33" s="2">
        <v>0</v>
      </c>
      <c r="M33" s="3" t="s">
        <v>110</v>
      </c>
      <c r="N33" s="9" t="s">
        <v>85</v>
      </c>
    </row>
    <row r="34" spans="1:14">
      <c r="A34" s="7">
        <v>0</v>
      </c>
      <c r="B34" s="7">
        <v>2</v>
      </c>
      <c r="C34" s="7">
        <v>2</v>
      </c>
      <c r="D34" s="7">
        <v>10</v>
      </c>
      <c r="E34" s="7">
        <v>0</v>
      </c>
      <c r="F34" s="7">
        <v>0</v>
      </c>
      <c r="G34" s="7">
        <v>0</v>
      </c>
      <c r="H34" s="7">
        <v>1</v>
      </c>
      <c r="I34" s="2">
        <v>0</v>
      </c>
      <c r="J34" s="7">
        <v>0</v>
      </c>
      <c r="K34" s="2">
        <v>0</v>
      </c>
      <c r="L34" s="2">
        <v>2</v>
      </c>
      <c r="M34" s="3" t="s">
        <v>110</v>
      </c>
      <c r="N34" s="9" t="s">
        <v>46</v>
      </c>
    </row>
    <row r="35" spans="1:14">
      <c r="A35" s="7">
        <v>0</v>
      </c>
      <c r="B35" s="7">
        <v>3</v>
      </c>
      <c r="C35" s="7">
        <v>0</v>
      </c>
      <c r="D35" s="7">
        <v>5</v>
      </c>
      <c r="E35" s="7">
        <v>0</v>
      </c>
      <c r="F35" s="7">
        <v>0</v>
      </c>
      <c r="G35" s="7">
        <v>1</v>
      </c>
      <c r="H35" s="7">
        <v>0</v>
      </c>
      <c r="I35" s="2">
        <v>0</v>
      </c>
      <c r="J35" s="7">
        <v>0</v>
      </c>
      <c r="K35" s="2">
        <v>0</v>
      </c>
      <c r="L35" s="2">
        <v>0</v>
      </c>
      <c r="M35" s="3" t="s">
        <v>110</v>
      </c>
      <c r="N35" s="9" t="s">
        <v>19</v>
      </c>
    </row>
    <row r="36" spans="1:14">
      <c r="A36" s="7">
        <v>39</v>
      </c>
      <c r="B36" s="7">
        <v>1</v>
      </c>
      <c r="C36" s="7">
        <v>0</v>
      </c>
      <c r="D36" s="7">
        <v>6</v>
      </c>
      <c r="E36" s="7">
        <v>0</v>
      </c>
      <c r="F36" s="7">
        <v>4</v>
      </c>
      <c r="G36" s="7">
        <v>1</v>
      </c>
      <c r="H36" s="7">
        <v>0</v>
      </c>
      <c r="I36" s="2">
        <v>0</v>
      </c>
      <c r="J36" s="7">
        <v>0</v>
      </c>
      <c r="K36" s="2">
        <v>0</v>
      </c>
      <c r="L36" s="2">
        <v>3</v>
      </c>
      <c r="M36" s="3" t="s">
        <v>110</v>
      </c>
      <c r="N36" s="9" t="s">
        <v>86</v>
      </c>
    </row>
    <row r="37" spans="1:14">
      <c r="A37" s="7">
        <v>67</v>
      </c>
      <c r="B37" s="7">
        <v>23</v>
      </c>
      <c r="C37" s="7">
        <v>1</v>
      </c>
      <c r="D37" s="7">
        <v>12</v>
      </c>
      <c r="E37" s="7">
        <v>1</v>
      </c>
      <c r="F37" s="7">
        <v>0</v>
      </c>
      <c r="G37" s="7">
        <v>2</v>
      </c>
      <c r="H37" s="7">
        <v>0</v>
      </c>
      <c r="I37" s="2">
        <v>0</v>
      </c>
      <c r="J37" s="7">
        <v>0</v>
      </c>
      <c r="K37" s="2">
        <v>0</v>
      </c>
      <c r="L37" s="2">
        <v>1</v>
      </c>
      <c r="M37" s="3" t="s">
        <v>110</v>
      </c>
      <c r="N37" s="9" t="s">
        <v>87</v>
      </c>
    </row>
    <row r="38" spans="1:14">
      <c r="A38" s="7">
        <v>5</v>
      </c>
      <c r="B38" s="7">
        <v>4</v>
      </c>
      <c r="C38" s="7">
        <v>0</v>
      </c>
      <c r="D38" s="7">
        <v>9</v>
      </c>
      <c r="E38" s="7">
        <v>0</v>
      </c>
      <c r="F38" s="7">
        <v>0</v>
      </c>
      <c r="G38" s="7">
        <v>0</v>
      </c>
      <c r="H38" s="7">
        <v>0</v>
      </c>
      <c r="I38" s="2">
        <v>0</v>
      </c>
      <c r="J38" s="7">
        <v>0</v>
      </c>
      <c r="K38" s="2">
        <v>0</v>
      </c>
      <c r="L38" s="2">
        <v>5</v>
      </c>
      <c r="M38" s="3" t="s">
        <v>110</v>
      </c>
      <c r="N38" s="9" t="s">
        <v>20</v>
      </c>
    </row>
    <row r="39" spans="1:14">
      <c r="A39" s="7">
        <v>198</v>
      </c>
      <c r="B39" s="7">
        <v>2</v>
      </c>
      <c r="C39" s="7">
        <v>1</v>
      </c>
      <c r="D39" s="7">
        <v>24</v>
      </c>
      <c r="E39" s="7">
        <v>2</v>
      </c>
      <c r="F39" s="7">
        <v>0</v>
      </c>
      <c r="G39" s="7">
        <v>1</v>
      </c>
      <c r="H39" s="7">
        <v>1</v>
      </c>
      <c r="I39" s="2">
        <v>0</v>
      </c>
      <c r="J39" s="7">
        <v>0</v>
      </c>
      <c r="K39" s="2">
        <v>0</v>
      </c>
      <c r="L39" s="2">
        <v>1</v>
      </c>
      <c r="M39" s="3" t="s">
        <v>110</v>
      </c>
      <c r="N39" s="9" t="s">
        <v>88</v>
      </c>
    </row>
    <row r="40" spans="1:14">
      <c r="A40" s="7">
        <v>9</v>
      </c>
      <c r="B40" s="7">
        <v>4</v>
      </c>
      <c r="C40" s="7">
        <v>2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2">
        <v>0</v>
      </c>
      <c r="J40" s="7">
        <v>0</v>
      </c>
      <c r="K40" s="2">
        <v>0</v>
      </c>
      <c r="L40" s="2">
        <v>4</v>
      </c>
      <c r="M40" s="3" t="s">
        <v>110</v>
      </c>
      <c r="N40" s="9" t="s">
        <v>89</v>
      </c>
    </row>
    <row r="41" spans="1:14">
      <c r="A41" s="7">
        <v>1</v>
      </c>
      <c r="B41" s="7">
        <v>6</v>
      </c>
      <c r="C41" s="7">
        <v>0</v>
      </c>
      <c r="D41" s="7">
        <v>4</v>
      </c>
      <c r="E41" s="7">
        <v>0</v>
      </c>
      <c r="F41" s="7">
        <v>2</v>
      </c>
      <c r="G41" s="7">
        <v>0</v>
      </c>
      <c r="H41" s="7">
        <v>0</v>
      </c>
      <c r="I41" s="2">
        <v>0</v>
      </c>
      <c r="J41" s="7">
        <v>0</v>
      </c>
      <c r="K41" s="2">
        <v>0</v>
      </c>
      <c r="L41" s="2">
        <v>2</v>
      </c>
      <c r="M41" s="3" t="s">
        <v>110</v>
      </c>
      <c r="N41" s="9" t="s">
        <v>90</v>
      </c>
    </row>
    <row r="42" spans="1:14">
      <c r="A42" s="13">
        <v>0</v>
      </c>
      <c r="B42" s="13">
        <v>15</v>
      </c>
      <c r="C42" s="13">
        <v>5</v>
      </c>
      <c r="D42" s="13">
        <v>8</v>
      </c>
      <c r="E42" s="13">
        <v>1</v>
      </c>
      <c r="F42" s="13">
        <v>2</v>
      </c>
      <c r="G42" s="13">
        <v>0</v>
      </c>
      <c r="H42" s="13">
        <v>1</v>
      </c>
      <c r="I42" s="13">
        <v>0</v>
      </c>
      <c r="J42" s="7">
        <v>0</v>
      </c>
      <c r="K42" s="2">
        <v>0</v>
      </c>
      <c r="L42" s="2">
        <v>0</v>
      </c>
      <c r="M42" s="9" t="s">
        <v>26</v>
      </c>
      <c r="N42" s="9" t="s">
        <v>27</v>
      </c>
    </row>
    <row r="43" spans="1:14">
      <c r="A43" s="13">
        <v>0</v>
      </c>
      <c r="B43" s="13">
        <v>19</v>
      </c>
      <c r="C43" s="13">
        <v>4</v>
      </c>
      <c r="D43" s="13">
        <v>19</v>
      </c>
      <c r="E43" s="13">
        <v>3</v>
      </c>
      <c r="F43" s="13">
        <v>0</v>
      </c>
      <c r="G43" s="13">
        <v>2</v>
      </c>
      <c r="H43" s="13">
        <v>2</v>
      </c>
      <c r="I43" s="13">
        <v>0</v>
      </c>
      <c r="J43" s="7">
        <v>0</v>
      </c>
      <c r="K43" s="2">
        <v>0</v>
      </c>
      <c r="L43" s="2">
        <v>1</v>
      </c>
      <c r="M43" s="9" t="s">
        <v>26</v>
      </c>
      <c r="N43" s="9" t="s">
        <v>29</v>
      </c>
    </row>
    <row r="44" spans="1:14">
      <c r="A44" s="13">
        <v>0</v>
      </c>
      <c r="B44" s="13">
        <v>1</v>
      </c>
      <c r="C44" s="13">
        <v>0</v>
      </c>
      <c r="D44" s="13">
        <v>5</v>
      </c>
      <c r="E44" s="13">
        <v>1</v>
      </c>
      <c r="F44" s="13">
        <v>1</v>
      </c>
      <c r="G44" s="13">
        <v>0</v>
      </c>
      <c r="H44" s="13">
        <v>0</v>
      </c>
      <c r="I44" s="13">
        <v>0</v>
      </c>
      <c r="J44" s="7">
        <v>0</v>
      </c>
      <c r="K44" s="2">
        <v>0</v>
      </c>
      <c r="L44" s="2">
        <v>1</v>
      </c>
      <c r="M44" s="9" t="s">
        <v>26</v>
      </c>
      <c r="N44" s="9" t="s">
        <v>30</v>
      </c>
    </row>
    <row r="45" spans="1:14">
      <c r="A45" s="13">
        <v>0</v>
      </c>
      <c r="B45" s="13">
        <v>9</v>
      </c>
      <c r="C45" s="13">
        <v>2</v>
      </c>
      <c r="D45" s="13">
        <v>3</v>
      </c>
      <c r="E45" s="13">
        <v>1</v>
      </c>
      <c r="F45" s="13">
        <v>2</v>
      </c>
      <c r="G45" s="13">
        <v>4</v>
      </c>
      <c r="H45" s="13">
        <v>2</v>
      </c>
      <c r="I45" s="13">
        <v>0</v>
      </c>
      <c r="J45" s="7">
        <v>0</v>
      </c>
      <c r="K45" s="2">
        <v>0</v>
      </c>
      <c r="L45" s="2">
        <v>0</v>
      </c>
      <c r="M45" s="9" t="s">
        <v>26</v>
      </c>
      <c r="N45" s="9" t="s">
        <v>45</v>
      </c>
    </row>
    <row r="46" spans="1:14">
      <c r="A46" s="13">
        <v>4</v>
      </c>
      <c r="B46" s="13">
        <v>18</v>
      </c>
      <c r="C46" s="13">
        <v>7</v>
      </c>
      <c r="D46" s="13">
        <v>14</v>
      </c>
      <c r="E46" s="13">
        <v>1</v>
      </c>
      <c r="F46" s="13">
        <v>0</v>
      </c>
      <c r="G46" s="13">
        <v>5</v>
      </c>
      <c r="H46" s="13">
        <v>7</v>
      </c>
      <c r="I46" s="13">
        <v>0</v>
      </c>
      <c r="J46" s="7">
        <v>0</v>
      </c>
      <c r="K46" s="2">
        <v>0</v>
      </c>
      <c r="L46" s="2">
        <v>1</v>
      </c>
      <c r="M46" s="9" t="s">
        <v>26</v>
      </c>
      <c r="N46" s="9" t="s">
        <v>33</v>
      </c>
    </row>
    <row r="47" spans="1:14">
      <c r="A47" s="13">
        <v>12</v>
      </c>
      <c r="B47" s="13">
        <v>6</v>
      </c>
      <c r="C47" s="13">
        <v>0</v>
      </c>
      <c r="D47" s="13">
        <v>10</v>
      </c>
      <c r="E47" s="13">
        <v>0</v>
      </c>
      <c r="F47" s="13">
        <v>0</v>
      </c>
      <c r="G47" s="13">
        <v>0</v>
      </c>
      <c r="H47" s="13">
        <v>2</v>
      </c>
      <c r="I47" s="13">
        <v>0</v>
      </c>
      <c r="J47" s="7">
        <v>0</v>
      </c>
      <c r="K47" s="2">
        <v>0</v>
      </c>
      <c r="L47" s="2">
        <v>1</v>
      </c>
      <c r="M47" s="9" t="s">
        <v>26</v>
      </c>
      <c r="N47" s="9" t="s">
        <v>39</v>
      </c>
    </row>
    <row r="48" spans="1:14">
      <c r="A48" s="13">
        <v>1</v>
      </c>
      <c r="B48" s="13">
        <v>1</v>
      </c>
      <c r="C48" s="13">
        <v>1</v>
      </c>
      <c r="D48" s="13">
        <v>15</v>
      </c>
      <c r="E48" s="13">
        <v>3</v>
      </c>
      <c r="F48" s="13">
        <v>0</v>
      </c>
      <c r="G48" s="13">
        <v>1</v>
      </c>
      <c r="H48" s="13">
        <v>0</v>
      </c>
      <c r="I48" s="13">
        <v>1</v>
      </c>
      <c r="J48" s="7">
        <v>0</v>
      </c>
      <c r="K48" s="2">
        <v>0</v>
      </c>
      <c r="L48" s="2">
        <v>1</v>
      </c>
      <c r="M48" s="9" t="s">
        <v>26</v>
      </c>
      <c r="N48" s="9" t="s">
        <v>40</v>
      </c>
    </row>
    <row r="49" spans="1:14">
      <c r="A49" s="13">
        <v>0</v>
      </c>
      <c r="B49" s="13">
        <v>1</v>
      </c>
      <c r="C49" s="13">
        <v>0</v>
      </c>
      <c r="D49" s="13">
        <v>3</v>
      </c>
      <c r="E49" s="13">
        <v>0</v>
      </c>
      <c r="F49" s="13">
        <v>1</v>
      </c>
      <c r="G49" s="13">
        <v>1</v>
      </c>
      <c r="H49" s="13">
        <v>1</v>
      </c>
      <c r="I49" s="13">
        <v>0</v>
      </c>
      <c r="J49" s="7">
        <v>0</v>
      </c>
      <c r="K49" s="2">
        <v>0</v>
      </c>
      <c r="L49" s="2">
        <v>0</v>
      </c>
      <c r="M49" s="9" t="s">
        <v>26</v>
      </c>
      <c r="N49" s="9" t="s">
        <v>28</v>
      </c>
    </row>
    <row r="50" spans="1:14">
      <c r="A50" s="13">
        <v>0</v>
      </c>
      <c r="B50" s="13">
        <v>1</v>
      </c>
      <c r="C50" s="13">
        <v>1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13">
        <v>0</v>
      </c>
      <c r="J50" s="7">
        <v>0</v>
      </c>
      <c r="K50" s="2">
        <v>0</v>
      </c>
      <c r="L50" s="2">
        <v>2</v>
      </c>
      <c r="M50" s="9" t="s">
        <v>26</v>
      </c>
      <c r="N50" s="9" t="s">
        <v>31</v>
      </c>
    </row>
    <row r="51" spans="1:14">
      <c r="A51" s="13">
        <v>89</v>
      </c>
      <c r="B51" s="13">
        <v>0</v>
      </c>
      <c r="C51" s="13">
        <v>0</v>
      </c>
      <c r="D51" s="13">
        <v>4</v>
      </c>
      <c r="E51" s="13">
        <v>1</v>
      </c>
      <c r="F51" s="13">
        <v>0</v>
      </c>
      <c r="G51" s="13">
        <v>1</v>
      </c>
      <c r="H51" s="13">
        <v>2</v>
      </c>
      <c r="I51" s="13">
        <v>0</v>
      </c>
      <c r="J51" s="7">
        <v>0</v>
      </c>
      <c r="K51" s="2">
        <v>0</v>
      </c>
      <c r="L51" s="2">
        <v>1</v>
      </c>
      <c r="M51" s="9" t="s">
        <v>26</v>
      </c>
      <c r="N51" s="9" t="s">
        <v>32</v>
      </c>
    </row>
    <row r="52" spans="1:14">
      <c r="A52" s="13">
        <v>0</v>
      </c>
      <c r="B52" s="13">
        <v>3</v>
      </c>
      <c r="C52" s="13">
        <v>0</v>
      </c>
      <c r="D52" s="13">
        <v>20</v>
      </c>
      <c r="E52" s="13">
        <v>0</v>
      </c>
      <c r="F52" s="13">
        <v>0</v>
      </c>
      <c r="G52" s="13">
        <v>1</v>
      </c>
      <c r="H52" s="13">
        <v>0</v>
      </c>
      <c r="I52" s="13">
        <v>0</v>
      </c>
      <c r="J52" s="7">
        <v>0</v>
      </c>
      <c r="K52" s="2">
        <v>0</v>
      </c>
      <c r="L52" s="2">
        <v>0</v>
      </c>
      <c r="M52" s="9" t="s">
        <v>26</v>
      </c>
      <c r="N52" s="9" t="s">
        <v>34</v>
      </c>
    </row>
    <row r="53" spans="1:14">
      <c r="A53" s="13">
        <v>41</v>
      </c>
      <c r="B53" s="13">
        <v>18</v>
      </c>
      <c r="C53" s="13">
        <v>2</v>
      </c>
      <c r="D53" s="13">
        <v>5</v>
      </c>
      <c r="E53" s="13">
        <v>1</v>
      </c>
      <c r="F53" s="13">
        <v>1</v>
      </c>
      <c r="G53" s="13">
        <v>0</v>
      </c>
      <c r="H53" s="13">
        <v>0</v>
      </c>
      <c r="I53" s="13">
        <v>0</v>
      </c>
      <c r="J53" s="7">
        <v>0</v>
      </c>
      <c r="K53" s="2">
        <v>0</v>
      </c>
      <c r="L53" s="2">
        <v>1</v>
      </c>
      <c r="M53" s="9" t="s">
        <v>26</v>
      </c>
      <c r="N53" s="9" t="s">
        <v>35</v>
      </c>
    </row>
    <row r="54" spans="1:14">
      <c r="A54" s="13">
        <v>1</v>
      </c>
      <c r="B54" s="13">
        <v>0</v>
      </c>
      <c r="C54" s="13">
        <v>0</v>
      </c>
      <c r="D54" s="13">
        <v>11</v>
      </c>
      <c r="E54" s="13">
        <v>0</v>
      </c>
      <c r="F54" s="13">
        <v>0</v>
      </c>
      <c r="G54" s="13">
        <v>5</v>
      </c>
      <c r="H54" s="13">
        <v>0</v>
      </c>
      <c r="I54" s="13">
        <v>0</v>
      </c>
      <c r="J54" s="7">
        <v>0</v>
      </c>
      <c r="K54" s="2">
        <v>0</v>
      </c>
      <c r="L54" s="2">
        <v>2</v>
      </c>
      <c r="M54" s="9" t="s">
        <v>26</v>
      </c>
      <c r="N54" s="9" t="s">
        <v>36</v>
      </c>
    </row>
    <row r="55" spans="1:14">
      <c r="A55" s="13">
        <v>0</v>
      </c>
      <c r="B55" s="13">
        <v>8</v>
      </c>
      <c r="C55" s="13">
        <v>1</v>
      </c>
      <c r="D55" s="13">
        <v>11</v>
      </c>
      <c r="E55" s="13">
        <v>9</v>
      </c>
      <c r="F55" s="13">
        <v>1</v>
      </c>
      <c r="G55" s="13">
        <v>2</v>
      </c>
      <c r="H55" s="13">
        <v>0</v>
      </c>
      <c r="I55" s="13">
        <v>0</v>
      </c>
      <c r="J55" s="7">
        <v>0</v>
      </c>
      <c r="K55" s="2">
        <v>0</v>
      </c>
      <c r="L55" s="2">
        <v>1</v>
      </c>
      <c r="M55" s="9" t="s">
        <v>26</v>
      </c>
      <c r="N55" s="9" t="s">
        <v>37</v>
      </c>
    </row>
    <row r="56" spans="1:14">
      <c r="A56" s="13">
        <v>0</v>
      </c>
      <c r="B56" s="13">
        <v>3</v>
      </c>
      <c r="C56" s="13">
        <v>0</v>
      </c>
      <c r="D56" s="13">
        <v>4</v>
      </c>
      <c r="E56" s="13">
        <v>2</v>
      </c>
      <c r="F56" s="13">
        <v>0</v>
      </c>
      <c r="G56" s="13">
        <v>1</v>
      </c>
      <c r="H56" s="13">
        <v>0</v>
      </c>
      <c r="I56" s="13">
        <v>0</v>
      </c>
      <c r="J56" s="7">
        <v>0</v>
      </c>
      <c r="K56" s="2">
        <v>0</v>
      </c>
      <c r="L56" s="2">
        <v>2</v>
      </c>
      <c r="M56" s="9" t="s">
        <v>26</v>
      </c>
      <c r="N56" s="9" t="s">
        <v>38</v>
      </c>
    </row>
    <row r="57" spans="1:14">
      <c r="A57" s="13">
        <v>15</v>
      </c>
      <c r="B57" s="13">
        <v>4</v>
      </c>
      <c r="C57" s="13">
        <v>0</v>
      </c>
      <c r="D57" s="13">
        <v>17</v>
      </c>
      <c r="E57" s="13">
        <v>0</v>
      </c>
      <c r="F57" s="13">
        <v>0</v>
      </c>
      <c r="G57" s="13">
        <v>1</v>
      </c>
      <c r="H57" s="13">
        <v>1</v>
      </c>
      <c r="I57" s="13">
        <v>0</v>
      </c>
      <c r="J57" s="7">
        <v>0</v>
      </c>
      <c r="K57" s="2">
        <v>0</v>
      </c>
      <c r="L57" s="2">
        <v>7</v>
      </c>
      <c r="M57" s="9" t="s">
        <v>26</v>
      </c>
      <c r="N57" s="9" t="s">
        <v>41</v>
      </c>
    </row>
    <row r="58" spans="1:14">
      <c r="A58" s="13">
        <v>0</v>
      </c>
      <c r="B58" s="13">
        <v>2</v>
      </c>
      <c r="C58" s="13">
        <v>0</v>
      </c>
      <c r="D58" s="13">
        <v>18</v>
      </c>
      <c r="E58" s="13">
        <v>0</v>
      </c>
      <c r="F58" s="13">
        <v>0</v>
      </c>
      <c r="G58" s="13">
        <v>5</v>
      </c>
      <c r="H58" s="13">
        <v>0</v>
      </c>
      <c r="I58" s="13">
        <v>0</v>
      </c>
      <c r="J58" s="7">
        <v>0</v>
      </c>
      <c r="K58" s="2">
        <v>0</v>
      </c>
      <c r="L58" s="2">
        <v>0</v>
      </c>
      <c r="M58" s="9" t="s">
        <v>26</v>
      </c>
      <c r="N58" s="9" t="s">
        <v>42</v>
      </c>
    </row>
    <row r="59" spans="1:14">
      <c r="A59" s="13">
        <v>10</v>
      </c>
      <c r="B59" s="13">
        <v>1</v>
      </c>
      <c r="C59" s="13">
        <v>0</v>
      </c>
      <c r="D59" s="13">
        <v>13</v>
      </c>
      <c r="E59" s="13">
        <v>2</v>
      </c>
      <c r="F59" s="13">
        <v>3</v>
      </c>
      <c r="G59" s="13">
        <v>0</v>
      </c>
      <c r="H59" s="13">
        <v>0</v>
      </c>
      <c r="I59" s="13">
        <v>0</v>
      </c>
      <c r="J59" s="7">
        <v>0</v>
      </c>
      <c r="K59" s="2">
        <v>0</v>
      </c>
      <c r="L59" s="2">
        <v>0</v>
      </c>
      <c r="M59" s="9" t="s">
        <v>26</v>
      </c>
      <c r="N59" s="9" t="s">
        <v>43</v>
      </c>
    </row>
    <row r="60" spans="1:14">
      <c r="A60" s="13">
        <v>0</v>
      </c>
      <c r="B60" s="13">
        <v>2</v>
      </c>
      <c r="C60" s="13">
        <v>0</v>
      </c>
      <c r="D60" s="13">
        <v>5</v>
      </c>
      <c r="E60" s="13">
        <v>1</v>
      </c>
      <c r="F60" s="13">
        <v>4</v>
      </c>
      <c r="G60" s="13">
        <v>0</v>
      </c>
      <c r="H60" s="13">
        <v>0</v>
      </c>
      <c r="I60" s="13">
        <v>0</v>
      </c>
      <c r="J60" s="7">
        <v>0</v>
      </c>
      <c r="K60" s="2">
        <v>0</v>
      </c>
      <c r="L60" s="2">
        <v>0</v>
      </c>
      <c r="M60" s="9" t="s">
        <v>26</v>
      </c>
      <c r="N60" s="9" t="s">
        <v>48</v>
      </c>
    </row>
    <row r="61" spans="1:14">
      <c r="A61" s="13">
        <v>5</v>
      </c>
      <c r="B61" s="13">
        <v>18</v>
      </c>
      <c r="C61" s="13">
        <v>5</v>
      </c>
      <c r="D61" s="13">
        <v>16</v>
      </c>
      <c r="E61" s="13">
        <v>1</v>
      </c>
      <c r="F61" s="13">
        <v>1</v>
      </c>
      <c r="G61" s="13">
        <v>0</v>
      </c>
      <c r="H61" s="13">
        <v>0</v>
      </c>
      <c r="I61" s="13">
        <v>0</v>
      </c>
      <c r="J61" s="7">
        <v>0</v>
      </c>
      <c r="K61" s="2">
        <v>0</v>
      </c>
      <c r="L61" s="2">
        <v>0</v>
      </c>
      <c r="M61" s="9" t="s">
        <v>26</v>
      </c>
      <c r="N61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8" workbookViewId="0">
      <selection activeCell="M23" sqref="M23:M41"/>
    </sheetView>
  </sheetViews>
  <sheetFormatPr baseColWidth="10" defaultColWidth="10.83203125" defaultRowHeight="15" x14ac:dyDescent="0"/>
  <cols>
    <col min="1" max="13" width="7.1640625" style="2" customWidth="1"/>
    <col min="14" max="14" width="12.5" style="2" bestFit="1" customWidth="1"/>
    <col min="15" max="16384" width="10.83203125" style="2"/>
  </cols>
  <sheetData>
    <row r="1" spans="1:14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2" t="s">
        <v>57</v>
      </c>
      <c r="J1" s="2" t="s">
        <v>58</v>
      </c>
      <c r="K1" s="2" t="s">
        <v>59</v>
      </c>
      <c r="L1" s="2" t="s">
        <v>108</v>
      </c>
      <c r="M1" s="8" t="s">
        <v>11</v>
      </c>
      <c r="N1" s="8" t="s">
        <v>12</v>
      </c>
    </row>
    <row r="2" spans="1:14">
      <c r="A2" s="14">
        <f>PCAstarch_count!A2*100/3</f>
        <v>33.333333333333336</v>
      </c>
      <c r="B2" s="14">
        <f>PCAstarch_count!B2*100/3</f>
        <v>66.666666666666671</v>
      </c>
      <c r="C2" s="14">
        <f>PCAstarch_count!C2*100/3</f>
        <v>0</v>
      </c>
      <c r="D2" s="14">
        <f>PCAstarch_count!D2*100/3</f>
        <v>0</v>
      </c>
      <c r="E2" s="14">
        <f>PCAstarch_count!E2*100/3</f>
        <v>0</v>
      </c>
      <c r="F2" s="14">
        <f>PCAstarch_count!F2*100/3</f>
        <v>0</v>
      </c>
      <c r="G2" s="14">
        <f>PCAstarch_count!G2*100/3</f>
        <v>0</v>
      </c>
      <c r="H2" s="14">
        <f>PCAstarch_count!H2*100/3</f>
        <v>0</v>
      </c>
      <c r="I2" s="14">
        <f>PCAstarch_count!I2*100/3</f>
        <v>0</v>
      </c>
      <c r="J2" s="14">
        <f>PCAstarch_count!J2*100/3</f>
        <v>0</v>
      </c>
      <c r="K2" s="14">
        <f>PCAstarch_count!K2*100/3</f>
        <v>0</v>
      </c>
      <c r="L2" s="14">
        <f>PCAstarch_count!L2*100/3</f>
        <v>0</v>
      </c>
      <c r="M2" s="9" t="s">
        <v>60</v>
      </c>
      <c r="N2" s="10" t="s">
        <v>61</v>
      </c>
    </row>
    <row r="3" spans="1:14">
      <c r="A3" s="14">
        <f>PCAstarch_count!A3*100/18</f>
        <v>0</v>
      </c>
      <c r="B3" s="14">
        <f>PCAstarch_count!B3*100/18</f>
        <v>11.111111111111111</v>
      </c>
      <c r="C3" s="14">
        <f>PCAstarch_count!C3*100/18</f>
        <v>5.5555555555555554</v>
      </c>
      <c r="D3" s="14">
        <f>PCAstarch_count!D3*100/18</f>
        <v>5.5555555555555554</v>
      </c>
      <c r="E3" s="14">
        <f>PCAstarch_count!E3*100/18</f>
        <v>0</v>
      </c>
      <c r="F3" s="14">
        <f>PCAstarch_count!F3*100/18</f>
        <v>5.5555555555555554</v>
      </c>
      <c r="G3" s="14">
        <f>PCAstarch_count!G3*100/18</f>
        <v>0</v>
      </c>
      <c r="H3" s="14">
        <f>PCAstarch_count!H3*100/18</f>
        <v>0</v>
      </c>
      <c r="I3" s="14">
        <f>PCAstarch_count!I3*100/18</f>
        <v>0</v>
      </c>
      <c r="J3" s="14">
        <f>PCAstarch_count!J3*100/18</f>
        <v>0</v>
      </c>
      <c r="K3" s="14">
        <f>PCAstarch_count!K3*100/18</f>
        <v>0</v>
      </c>
      <c r="L3" s="14">
        <f>PCAstarch_count!L3*100/18</f>
        <v>72.222222222222229</v>
      </c>
      <c r="M3" s="9" t="s">
        <v>60</v>
      </c>
      <c r="N3" s="11" t="s">
        <v>62</v>
      </c>
    </row>
    <row r="4" spans="1:14">
      <c r="A4" s="14">
        <f>PCAstarch_count!A4*100/4</f>
        <v>25</v>
      </c>
      <c r="B4" s="14">
        <f>PCAstarch_count!B4*100/4</f>
        <v>25</v>
      </c>
      <c r="C4" s="14">
        <f>PCAstarch_count!C4*100/4</f>
        <v>0</v>
      </c>
      <c r="D4" s="14">
        <f>PCAstarch_count!D4*100/4</f>
        <v>0</v>
      </c>
      <c r="E4" s="14">
        <f>PCAstarch_count!E4*100/4</f>
        <v>0</v>
      </c>
      <c r="F4" s="14">
        <f>PCAstarch_count!F4*100/4</f>
        <v>25</v>
      </c>
      <c r="G4" s="14">
        <f>PCAstarch_count!G4*100/4</f>
        <v>25</v>
      </c>
      <c r="H4" s="14">
        <f>PCAstarch_count!H4*100/4</f>
        <v>0</v>
      </c>
      <c r="I4" s="14">
        <f>PCAstarch_count!I4*100/4</f>
        <v>0</v>
      </c>
      <c r="J4" s="14">
        <f>PCAstarch_count!J4*100/4</f>
        <v>0</v>
      </c>
      <c r="K4" s="14">
        <f>PCAstarch_count!K4*100/4</f>
        <v>0</v>
      </c>
      <c r="L4" s="14">
        <f>PCAstarch_count!L4*100/4</f>
        <v>0</v>
      </c>
      <c r="M4" s="9" t="s">
        <v>60</v>
      </c>
      <c r="N4" s="11" t="s">
        <v>63</v>
      </c>
    </row>
    <row r="5" spans="1:14">
      <c r="A5" s="14">
        <f>PCAstarch_count!A5*100/3</f>
        <v>0</v>
      </c>
      <c r="B5" s="14">
        <f>PCAstarch_count!B5*100/3</f>
        <v>100</v>
      </c>
      <c r="C5" s="14">
        <f>PCAstarch_count!C5*100/3</f>
        <v>0</v>
      </c>
      <c r="D5" s="14">
        <f>PCAstarch_count!D5*100/3</f>
        <v>0</v>
      </c>
      <c r="E5" s="14">
        <f>PCAstarch_count!E5*100/3</f>
        <v>0</v>
      </c>
      <c r="F5" s="14">
        <f>PCAstarch_count!F5*100/3</f>
        <v>0</v>
      </c>
      <c r="G5" s="14">
        <f>PCAstarch_count!G5*100/3</f>
        <v>0</v>
      </c>
      <c r="H5" s="14">
        <f>PCAstarch_count!H5*100/3</f>
        <v>0</v>
      </c>
      <c r="I5" s="14">
        <f>PCAstarch_count!I5*100/3</f>
        <v>0</v>
      </c>
      <c r="J5" s="14">
        <f>PCAstarch_count!J5*100/3</f>
        <v>0</v>
      </c>
      <c r="K5" s="14">
        <f>PCAstarch_count!K5*100/3</f>
        <v>0</v>
      </c>
      <c r="L5" s="14">
        <f>PCAstarch_count!L5*100/3</f>
        <v>0</v>
      </c>
      <c r="M5" s="9" t="s">
        <v>60</v>
      </c>
      <c r="N5" s="11" t="s">
        <v>64</v>
      </c>
    </row>
    <row r="6" spans="1:14">
      <c r="A6" s="14">
        <f>PCAstarch_count!A6*100/3</f>
        <v>0</v>
      </c>
      <c r="B6" s="14">
        <f>PCAstarch_count!B6*100/3</f>
        <v>0</v>
      </c>
      <c r="C6" s="14">
        <f>PCAstarch_count!C6*100/3</f>
        <v>0</v>
      </c>
      <c r="D6" s="14">
        <f>PCAstarch_count!D6*100/3</f>
        <v>33.333333333333336</v>
      </c>
      <c r="E6" s="14">
        <f>PCAstarch_count!E6*100/3</f>
        <v>0</v>
      </c>
      <c r="F6" s="14">
        <f>PCAstarch_count!F6*100/3</f>
        <v>0</v>
      </c>
      <c r="G6" s="14">
        <f>PCAstarch_count!G6*100/3</f>
        <v>0</v>
      </c>
      <c r="H6" s="14">
        <f>PCAstarch_count!H6*100/3</f>
        <v>0</v>
      </c>
      <c r="I6" s="14">
        <f>PCAstarch_count!I6*100/3</f>
        <v>0</v>
      </c>
      <c r="J6" s="14">
        <f>PCAstarch_count!J6*100/3</f>
        <v>0</v>
      </c>
      <c r="K6" s="14">
        <f>PCAstarch_count!K6*100/3</f>
        <v>33.333333333333336</v>
      </c>
      <c r="L6" s="14">
        <f>PCAstarch_count!L6*100/3</f>
        <v>33.333333333333336</v>
      </c>
      <c r="M6" s="9" t="s">
        <v>60</v>
      </c>
      <c r="N6" s="11" t="s">
        <v>65</v>
      </c>
    </row>
    <row r="7" spans="1:14">
      <c r="A7" s="14">
        <f>PCAstarch_count!A7*100/3</f>
        <v>0</v>
      </c>
      <c r="B7" s="14">
        <f>PCAstarch_count!B7*100/3</f>
        <v>0</v>
      </c>
      <c r="C7" s="14">
        <f>PCAstarch_count!C7*100/3</f>
        <v>33.333333333333336</v>
      </c>
      <c r="D7" s="14">
        <f>PCAstarch_count!D7*100/3</f>
        <v>66.666666666666671</v>
      </c>
      <c r="E7" s="14">
        <f>PCAstarch_count!E7*100/3</f>
        <v>0</v>
      </c>
      <c r="F7" s="14">
        <f>PCAstarch_count!F7*100/3</f>
        <v>0</v>
      </c>
      <c r="G7" s="14">
        <f>PCAstarch_count!G7*100/3</f>
        <v>0</v>
      </c>
      <c r="H7" s="14">
        <f>PCAstarch_count!H7*100/3</f>
        <v>0</v>
      </c>
      <c r="I7" s="14">
        <f>PCAstarch_count!I7*100/3</f>
        <v>0</v>
      </c>
      <c r="J7" s="14">
        <f>PCAstarch_count!J7*100/3</f>
        <v>0</v>
      </c>
      <c r="K7" s="14">
        <f>PCAstarch_count!K7*100/3</f>
        <v>0</v>
      </c>
      <c r="L7" s="14">
        <f>PCAstarch_count!L7*100/3</f>
        <v>0</v>
      </c>
      <c r="M7" s="9" t="s">
        <v>60</v>
      </c>
      <c r="N7" s="11" t="s">
        <v>66</v>
      </c>
    </row>
    <row r="8" spans="1:14">
      <c r="A8" s="14">
        <f>PCAstarch_count!A8*100/56</f>
        <v>14.285714285714286</v>
      </c>
      <c r="B8" s="14">
        <f>PCAstarch_count!B8*100/56</f>
        <v>78.571428571428569</v>
      </c>
      <c r="C8" s="14">
        <f>PCAstarch_count!C8*100/56</f>
        <v>0</v>
      </c>
      <c r="D8" s="14">
        <f>PCAstarch_count!D8*100/56</f>
        <v>3.5714285714285716</v>
      </c>
      <c r="E8" s="14">
        <f>PCAstarch_count!E8*100/56</f>
        <v>0</v>
      </c>
      <c r="F8" s="14">
        <f>PCAstarch_count!F8*100/56</f>
        <v>0</v>
      </c>
      <c r="G8" s="14">
        <f>PCAstarch_count!G8*100/56</f>
        <v>1.7857142857142858</v>
      </c>
      <c r="H8" s="14">
        <f>PCAstarch_count!H8*100/56</f>
        <v>0</v>
      </c>
      <c r="I8" s="14">
        <f>PCAstarch_count!I8*100/56</f>
        <v>0</v>
      </c>
      <c r="J8" s="14">
        <f>PCAstarch_count!J8*100/56</f>
        <v>1.7857142857142858</v>
      </c>
      <c r="K8" s="14">
        <f>PCAstarch_count!K8*100/56</f>
        <v>0</v>
      </c>
      <c r="L8" s="14">
        <f>PCAstarch_count!L8*100/56</f>
        <v>0</v>
      </c>
      <c r="M8" s="9" t="s">
        <v>60</v>
      </c>
      <c r="N8" s="11" t="s">
        <v>67</v>
      </c>
    </row>
    <row r="9" spans="1:14">
      <c r="A9" s="14">
        <f>PCAstarch_count!A9*100/3</f>
        <v>0</v>
      </c>
      <c r="B9" s="14">
        <f>PCAstarch_count!B9*100/3</f>
        <v>0</v>
      </c>
      <c r="C9" s="14">
        <f>PCAstarch_count!C9*100/3</f>
        <v>66.666666666666671</v>
      </c>
      <c r="D9" s="14">
        <f>PCAstarch_count!D9*100/3</f>
        <v>0</v>
      </c>
      <c r="E9" s="14">
        <f>PCAstarch_count!E9*100/3</f>
        <v>0</v>
      </c>
      <c r="F9" s="14">
        <f>PCAstarch_count!F9*100/3</f>
        <v>0</v>
      </c>
      <c r="G9" s="14">
        <f>PCAstarch_count!G9*100/3</f>
        <v>0</v>
      </c>
      <c r="H9" s="14">
        <f>PCAstarch_count!H9*100/3</f>
        <v>0</v>
      </c>
      <c r="I9" s="14">
        <f>PCAstarch_count!I9*100/3</f>
        <v>0</v>
      </c>
      <c r="J9" s="14">
        <f>PCAstarch_count!J9*100/3</f>
        <v>0</v>
      </c>
      <c r="K9" s="14">
        <f>PCAstarch_count!K9*100/3</f>
        <v>0</v>
      </c>
      <c r="L9" s="14">
        <f>PCAstarch_count!L9*100/3</f>
        <v>33.333333333333336</v>
      </c>
      <c r="M9" s="9" t="s">
        <v>60</v>
      </c>
      <c r="N9" s="12" t="s">
        <v>68</v>
      </c>
    </row>
    <row r="10" spans="1:14">
      <c r="A10" s="14">
        <v>0</v>
      </c>
      <c r="B10" s="14">
        <v>1</v>
      </c>
      <c r="C10" s="14">
        <v>2</v>
      </c>
      <c r="D10" s="14">
        <v>3</v>
      </c>
      <c r="E10" s="14">
        <v>4</v>
      </c>
      <c r="F10" s="14">
        <v>5</v>
      </c>
      <c r="G10" s="14">
        <v>6</v>
      </c>
      <c r="H10" s="14">
        <v>7</v>
      </c>
      <c r="I10" s="14">
        <v>8</v>
      </c>
      <c r="J10" s="14">
        <v>9</v>
      </c>
      <c r="K10" s="14">
        <v>10</v>
      </c>
      <c r="L10" s="14">
        <v>11</v>
      </c>
      <c r="M10" s="9" t="s">
        <v>60</v>
      </c>
      <c r="N10" s="11" t="s">
        <v>69</v>
      </c>
    </row>
    <row r="11" spans="1:14">
      <c r="A11" s="14">
        <f>PCAstarch_count!A11*100/4</f>
        <v>0</v>
      </c>
      <c r="B11" s="14">
        <f>PCAstarch_count!B11*100/4</f>
        <v>25</v>
      </c>
      <c r="C11" s="14">
        <f>PCAstarch_count!C11*100/4</f>
        <v>50</v>
      </c>
      <c r="D11" s="14">
        <f>PCAstarch_count!D11*100/4</f>
        <v>0</v>
      </c>
      <c r="E11" s="14">
        <f>PCAstarch_count!E11*100/4</f>
        <v>0</v>
      </c>
      <c r="F11" s="14">
        <f>PCAstarch_count!F11*100/4</f>
        <v>25</v>
      </c>
      <c r="G11" s="14">
        <f>PCAstarch_count!G11*100/4</f>
        <v>0</v>
      </c>
      <c r="H11" s="14">
        <f>PCAstarch_count!H11*100/4</f>
        <v>0</v>
      </c>
      <c r="I11" s="14">
        <f>PCAstarch_count!I11*100/4</f>
        <v>0</v>
      </c>
      <c r="J11" s="14">
        <f>PCAstarch_count!J11*100/4</f>
        <v>0</v>
      </c>
      <c r="K11" s="14">
        <f>PCAstarch_count!K11*100/4</f>
        <v>0</v>
      </c>
      <c r="L11" s="14">
        <f>PCAstarch_count!L11*100/4</f>
        <v>0</v>
      </c>
      <c r="M11" s="9" t="s">
        <v>60</v>
      </c>
      <c r="N11" s="11" t="s">
        <v>70</v>
      </c>
    </row>
    <row r="12" spans="1:14">
      <c r="A12" s="14">
        <f>PCAstarch_count!A12*100/5</f>
        <v>20</v>
      </c>
      <c r="B12" s="14">
        <f>PCAstarch_count!B12*100/5</f>
        <v>20</v>
      </c>
      <c r="C12" s="14">
        <f>PCAstarch_count!C12*100/5</f>
        <v>0</v>
      </c>
      <c r="D12" s="14">
        <f>PCAstarch_count!D12*100/5</f>
        <v>20</v>
      </c>
      <c r="E12" s="14">
        <f>PCAstarch_count!E12*100/5</f>
        <v>0</v>
      </c>
      <c r="F12" s="14">
        <f>PCAstarch_count!F12*100/5</f>
        <v>0</v>
      </c>
      <c r="G12" s="14">
        <f>PCAstarch_count!G12*100/5</f>
        <v>40</v>
      </c>
      <c r="H12" s="14">
        <f>PCAstarch_count!H12*100/5</f>
        <v>0</v>
      </c>
      <c r="I12" s="14">
        <f>PCAstarch_count!I12*100/5</f>
        <v>0</v>
      </c>
      <c r="J12" s="14">
        <f>PCAstarch_count!J12*100/5</f>
        <v>0</v>
      </c>
      <c r="K12" s="14">
        <f>PCAstarch_count!K12*100/5</f>
        <v>0</v>
      </c>
      <c r="L12" s="14">
        <f>PCAstarch_count!L12*100/5</f>
        <v>0</v>
      </c>
      <c r="M12" s="9" t="s">
        <v>60</v>
      </c>
      <c r="N12" s="12" t="s">
        <v>71</v>
      </c>
    </row>
    <row r="13" spans="1:14">
      <c r="A13" s="14">
        <f>PCAstarch_count!A13*100/1</f>
        <v>0</v>
      </c>
      <c r="B13" s="14">
        <f>PCAstarch_count!B13*100/1</f>
        <v>100</v>
      </c>
      <c r="C13" s="14">
        <f>PCAstarch_count!C13*100/1</f>
        <v>0</v>
      </c>
      <c r="D13" s="14">
        <f>PCAstarch_count!D13*100/1</f>
        <v>0</v>
      </c>
      <c r="E13" s="14">
        <f>PCAstarch_count!E13*100/1</f>
        <v>0</v>
      </c>
      <c r="F13" s="14">
        <f>PCAstarch_count!F13*100/1</f>
        <v>0</v>
      </c>
      <c r="G13" s="14">
        <f>PCAstarch_count!G13*100/1</f>
        <v>0</v>
      </c>
      <c r="H13" s="14">
        <f>PCAstarch_count!H13*100/1</f>
        <v>0</v>
      </c>
      <c r="I13" s="14">
        <f>PCAstarch_count!I13*100/1</f>
        <v>0</v>
      </c>
      <c r="J13" s="14">
        <f>PCAstarch_count!J13*100/1</f>
        <v>0</v>
      </c>
      <c r="K13" s="14">
        <f>PCAstarch_count!K13*100/1</f>
        <v>0</v>
      </c>
      <c r="L13" s="14">
        <f>PCAstarch_count!L13*100/1</f>
        <v>0</v>
      </c>
      <c r="M13" s="9" t="s">
        <v>60</v>
      </c>
      <c r="N13" s="12" t="s">
        <v>72</v>
      </c>
    </row>
    <row r="14" spans="1:14">
      <c r="A14" s="14">
        <f>PCAstarch_count!A14*100/2</f>
        <v>0</v>
      </c>
      <c r="B14" s="14">
        <f>PCAstarch_count!B14*100/2</f>
        <v>0</v>
      </c>
      <c r="C14" s="14">
        <f>PCAstarch_count!C14*100/2</f>
        <v>0</v>
      </c>
      <c r="D14" s="14">
        <f>PCAstarch_count!D14*100/2</f>
        <v>0</v>
      </c>
      <c r="E14" s="14">
        <f>PCAstarch_count!E14*100/2</f>
        <v>0</v>
      </c>
      <c r="F14" s="14">
        <f>PCAstarch_count!F14*100/2</f>
        <v>50</v>
      </c>
      <c r="G14" s="14">
        <f>PCAstarch_count!G14*100/2</f>
        <v>0</v>
      </c>
      <c r="H14" s="14">
        <f>PCAstarch_count!H14*100/2</f>
        <v>0</v>
      </c>
      <c r="I14" s="14">
        <f>PCAstarch_count!I14*100/2</f>
        <v>0</v>
      </c>
      <c r="J14" s="14">
        <f>PCAstarch_count!J14*100/2</f>
        <v>0</v>
      </c>
      <c r="K14" s="14">
        <f>PCAstarch_count!K14*100/2</f>
        <v>0</v>
      </c>
      <c r="L14" s="14">
        <f>PCAstarch_count!L14*100/2</f>
        <v>50</v>
      </c>
      <c r="M14" s="9" t="s">
        <v>60</v>
      </c>
      <c r="N14" s="11" t="s">
        <v>73</v>
      </c>
    </row>
    <row r="15" spans="1:14">
      <c r="A15" s="14">
        <f>PCAstarch_count!A15*100/5</f>
        <v>0</v>
      </c>
      <c r="B15" s="14">
        <f>PCAstarch_count!B15*100/5</f>
        <v>40</v>
      </c>
      <c r="C15" s="14">
        <f>PCAstarch_count!C15*100/5</f>
        <v>20</v>
      </c>
      <c r="D15" s="14">
        <f>PCAstarch_count!D15*100/5</f>
        <v>40</v>
      </c>
      <c r="E15" s="14">
        <f>PCAstarch_count!E15*100/5</f>
        <v>0</v>
      </c>
      <c r="F15" s="14">
        <f>PCAstarch_count!F15*100/5</f>
        <v>0</v>
      </c>
      <c r="G15" s="14">
        <f>PCAstarch_count!G15*100/5</f>
        <v>0</v>
      </c>
      <c r="H15" s="14">
        <f>PCAstarch_count!H15*100/5</f>
        <v>0</v>
      </c>
      <c r="I15" s="14">
        <f>PCAstarch_count!I15*100/5</f>
        <v>0</v>
      </c>
      <c r="J15" s="14">
        <f>PCAstarch_count!J15*100/5</f>
        <v>0</v>
      </c>
      <c r="K15" s="14">
        <f>PCAstarch_count!K15*100/5</f>
        <v>0</v>
      </c>
      <c r="L15" s="14">
        <f>PCAstarch_count!L15*100/5</f>
        <v>0</v>
      </c>
      <c r="M15" s="9" t="s">
        <v>60</v>
      </c>
      <c r="N15" s="11" t="s">
        <v>74</v>
      </c>
    </row>
    <row r="16" spans="1:14">
      <c r="A16" s="14">
        <f>PCAstarch_count!A16*100/13</f>
        <v>0</v>
      </c>
      <c r="B16" s="14">
        <f>PCAstarch_count!B16*100/13</f>
        <v>7.6923076923076925</v>
      </c>
      <c r="C16" s="14">
        <f>PCAstarch_count!C16*100/13</f>
        <v>0</v>
      </c>
      <c r="D16" s="14">
        <f>PCAstarch_count!D16*100/13</f>
        <v>15.384615384615385</v>
      </c>
      <c r="E16" s="14">
        <f>PCAstarch_count!E16*100/13</f>
        <v>0</v>
      </c>
      <c r="F16" s="14">
        <f>PCAstarch_count!F16*100/13</f>
        <v>7.6923076923076925</v>
      </c>
      <c r="G16" s="14">
        <f>PCAstarch_count!G16*100/13</f>
        <v>0</v>
      </c>
      <c r="H16" s="14">
        <f>PCAstarch_count!H16*100/13</f>
        <v>0</v>
      </c>
      <c r="I16" s="14">
        <f>PCAstarch_count!I16*100/13</f>
        <v>7.6923076923076925</v>
      </c>
      <c r="J16" s="14">
        <f>PCAstarch_count!J16*100/13</f>
        <v>0</v>
      </c>
      <c r="K16" s="14">
        <f>PCAstarch_count!K16*100/13</f>
        <v>0</v>
      </c>
      <c r="L16" s="14">
        <f>PCAstarch_count!L16*100/13</f>
        <v>61.53846153846154</v>
      </c>
      <c r="M16" s="9" t="s">
        <v>60</v>
      </c>
      <c r="N16" s="11" t="s">
        <v>75</v>
      </c>
    </row>
    <row r="17" spans="1:14">
      <c r="A17" s="14">
        <f>PCAstarch_count!A17*100/9</f>
        <v>11.111111111111111</v>
      </c>
      <c r="B17" s="14">
        <f>PCAstarch_count!B17*100/9</f>
        <v>11.111111111111111</v>
      </c>
      <c r="C17" s="14">
        <f>PCAstarch_count!C17*100/9</f>
        <v>11.111111111111111</v>
      </c>
      <c r="D17" s="14">
        <f>PCAstarch_count!D17*100/9</f>
        <v>11.111111111111111</v>
      </c>
      <c r="E17" s="14">
        <f>PCAstarch_count!E17*100/9</f>
        <v>11.111111111111111</v>
      </c>
      <c r="F17" s="14">
        <f>PCAstarch_count!F17*100/9</f>
        <v>0</v>
      </c>
      <c r="G17" s="14">
        <f>PCAstarch_count!G17*100/9</f>
        <v>0</v>
      </c>
      <c r="H17" s="14">
        <f>PCAstarch_count!H17*100/9</f>
        <v>0</v>
      </c>
      <c r="I17" s="14">
        <f>PCAstarch_count!I17*100/9</f>
        <v>0</v>
      </c>
      <c r="J17" s="14">
        <f>PCAstarch_count!J17*100/9</f>
        <v>0</v>
      </c>
      <c r="K17" s="14">
        <f>PCAstarch_count!K17*100/9</f>
        <v>0</v>
      </c>
      <c r="L17" s="14">
        <f>PCAstarch_count!L17*100/9</f>
        <v>44.444444444444443</v>
      </c>
      <c r="M17" s="9" t="s">
        <v>60</v>
      </c>
      <c r="N17" s="11" t="s">
        <v>76</v>
      </c>
    </row>
    <row r="18" spans="1:14">
      <c r="A18" s="14">
        <f>PCAstarch_count!A18*100/9</f>
        <v>11.111111111111111</v>
      </c>
      <c r="B18" s="14">
        <f>PCAstarch_count!B18*100/9</f>
        <v>44.444444444444443</v>
      </c>
      <c r="C18" s="14">
        <f>PCAstarch_count!C18*100/9</f>
        <v>0</v>
      </c>
      <c r="D18" s="14">
        <f>PCAstarch_count!D18*100/9</f>
        <v>22.222222222222221</v>
      </c>
      <c r="E18" s="14">
        <f>PCAstarch_count!E18*100/9</f>
        <v>11.111111111111111</v>
      </c>
      <c r="F18" s="14">
        <f>PCAstarch_count!F18*100/9</f>
        <v>0</v>
      </c>
      <c r="G18" s="14">
        <f>PCAstarch_count!G18*100/9</f>
        <v>0</v>
      </c>
      <c r="H18" s="14">
        <f>PCAstarch_count!H18*100/9</f>
        <v>0</v>
      </c>
      <c r="I18" s="14">
        <f>PCAstarch_count!I18*100/9</f>
        <v>0</v>
      </c>
      <c r="J18" s="14">
        <f>PCAstarch_count!J18*100/9</f>
        <v>0</v>
      </c>
      <c r="K18" s="14">
        <f>PCAstarch_count!K18*100/9</f>
        <v>0</v>
      </c>
      <c r="L18" s="14">
        <f>PCAstarch_count!L18*100/9</f>
        <v>11.111111111111111</v>
      </c>
      <c r="M18" s="9" t="s">
        <v>60</v>
      </c>
      <c r="N18" s="11" t="s">
        <v>77</v>
      </c>
    </row>
    <row r="19" spans="1:14">
      <c r="A19" s="14">
        <f>PCAstarch_count!A19*100/100</f>
        <v>99</v>
      </c>
      <c r="B19" s="14">
        <f>PCAstarch_count!B19*100/100</f>
        <v>1</v>
      </c>
      <c r="C19" s="14">
        <f>PCAstarch_count!C19*100/100</f>
        <v>0</v>
      </c>
      <c r="D19" s="14">
        <f>PCAstarch_count!D19*100/100</f>
        <v>0</v>
      </c>
      <c r="E19" s="14">
        <f>PCAstarch_count!E19*100/100</f>
        <v>0</v>
      </c>
      <c r="F19" s="14">
        <f>PCAstarch_count!F19*100/100</f>
        <v>0</v>
      </c>
      <c r="G19" s="14">
        <f>PCAstarch_count!G19*100/100</f>
        <v>0</v>
      </c>
      <c r="H19" s="14">
        <f>PCAstarch_count!H19*100/100</f>
        <v>0</v>
      </c>
      <c r="I19" s="14">
        <f>PCAstarch_count!I19*100/100</f>
        <v>0</v>
      </c>
      <c r="J19" s="14">
        <f>PCAstarch_count!J19*100/100</f>
        <v>0</v>
      </c>
      <c r="K19" s="14">
        <f>PCAstarch_count!K19*100/100</f>
        <v>0</v>
      </c>
      <c r="L19" s="14">
        <f>PCAstarch_count!L19*100/100</f>
        <v>0</v>
      </c>
      <c r="M19" s="9" t="s">
        <v>60</v>
      </c>
      <c r="N19" s="11" t="s">
        <v>78</v>
      </c>
    </row>
    <row r="20" spans="1:14">
      <c r="A20" s="14">
        <f>PCAstarch_count!A20*100/2</f>
        <v>0</v>
      </c>
      <c r="B20" s="14">
        <f>PCAstarch_count!B20*100/2</f>
        <v>0</v>
      </c>
      <c r="C20" s="14">
        <f>PCAstarch_count!C20*100/2</f>
        <v>0</v>
      </c>
      <c r="D20" s="14">
        <f>PCAstarch_count!D20*100/2</f>
        <v>50</v>
      </c>
      <c r="E20" s="14">
        <f>PCAstarch_count!E20*100/2</f>
        <v>0</v>
      </c>
      <c r="F20" s="14">
        <f>PCAstarch_count!F20*100/2</f>
        <v>0</v>
      </c>
      <c r="G20" s="14">
        <f>PCAstarch_count!G20*100/2</f>
        <v>50</v>
      </c>
      <c r="H20" s="14">
        <f>PCAstarch_count!H20*100/2</f>
        <v>0</v>
      </c>
      <c r="I20" s="14">
        <f>PCAstarch_count!I20*100/2</f>
        <v>0</v>
      </c>
      <c r="J20" s="14">
        <f>PCAstarch_count!J20*100/2</f>
        <v>0</v>
      </c>
      <c r="K20" s="14">
        <f>PCAstarch_count!K20*100/2</f>
        <v>0</v>
      </c>
      <c r="L20" s="14">
        <f>PCAstarch_count!L20*100/2</f>
        <v>0</v>
      </c>
      <c r="M20" s="9" t="s">
        <v>60</v>
      </c>
      <c r="N20" s="11" t="s">
        <v>79</v>
      </c>
    </row>
    <row r="21" spans="1:14">
      <c r="A21" s="14">
        <f>PCAstarch_count!A21*100/2</f>
        <v>0</v>
      </c>
      <c r="B21" s="14">
        <f>PCAstarch_count!B21*100/2</f>
        <v>0</v>
      </c>
      <c r="C21" s="14">
        <f>PCAstarch_count!C21*100/2</f>
        <v>50</v>
      </c>
      <c r="D21" s="14">
        <f>PCAstarch_count!D21*100/2</f>
        <v>0</v>
      </c>
      <c r="E21" s="14">
        <f>PCAstarch_count!E21*100/2</f>
        <v>0</v>
      </c>
      <c r="F21" s="14">
        <f>PCAstarch_count!F21*100/2</f>
        <v>50</v>
      </c>
      <c r="G21" s="14">
        <f>PCAstarch_count!G21*100/2</f>
        <v>0</v>
      </c>
      <c r="H21" s="14">
        <f>PCAstarch_count!H21*100/2</f>
        <v>0</v>
      </c>
      <c r="I21" s="14">
        <f>PCAstarch_count!I21*100/2</f>
        <v>0</v>
      </c>
      <c r="J21" s="14">
        <f>PCAstarch_count!J21*100/2</f>
        <v>0</v>
      </c>
      <c r="K21" s="14">
        <f>PCAstarch_count!K21*100/2</f>
        <v>0</v>
      </c>
      <c r="L21" s="14">
        <f>PCAstarch_count!L21*100/2</f>
        <v>0</v>
      </c>
      <c r="M21" s="9" t="s">
        <v>60</v>
      </c>
      <c r="N21" s="11" t="s">
        <v>80</v>
      </c>
    </row>
    <row r="22" spans="1:14">
      <c r="A22" s="14">
        <f>PCAstarch_count!A22*100/31</f>
        <v>41.935483870967744</v>
      </c>
      <c r="B22" s="14">
        <f>PCAstarch_count!B22*100/31</f>
        <v>6.4516129032258061</v>
      </c>
      <c r="C22" s="14">
        <f>PCAstarch_count!C22*100/31</f>
        <v>0</v>
      </c>
      <c r="D22" s="14">
        <f>PCAstarch_count!D22*100/31</f>
        <v>19.35483870967742</v>
      </c>
      <c r="E22" s="14">
        <f>PCAstarch_count!E22*100/31</f>
        <v>3.225806451612903</v>
      </c>
      <c r="F22" s="14">
        <f>PCAstarch_count!F22*100/31</f>
        <v>3.225806451612903</v>
      </c>
      <c r="G22" s="14">
        <f>PCAstarch_count!G22*100/31</f>
        <v>0</v>
      </c>
      <c r="H22" s="14">
        <f>PCAstarch_count!H22*100/31</f>
        <v>3.225806451612903</v>
      </c>
      <c r="I22" s="14">
        <f>PCAstarch_count!I22*100/31</f>
        <v>0</v>
      </c>
      <c r="J22" s="14">
        <f>PCAstarch_count!J22*100/31</f>
        <v>0</v>
      </c>
      <c r="K22" s="14">
        <f>PCAstarch_count!K22*100/31</f>
        <v>0</v>
      </c>
      <c r="L22" s="14">
        <f>PCAstarch_count!L22*100/31</f>
        <v>22.580645161290324</v>
      </c>
      <c r="M22" s="9" t="s">
        <v>60</v>
      </c>
      <c r="N22" s="9" t="s">
        <v>81</v>
      </c>
    </row>
    <row r="23" spans="1:14">
      <c r="A23" s="14">
        <f>PCAstarch_count!A23*100/27</f>
        <v>29.62962962962963</v>
      </c>
      <c r="B23" s="14">
        <f>PCAstarch_count!B23*100/27</f>
        <v>3.7037037037037037</v>
      </c>
      <c r="C23" s="14">
        <f>PCAstarch_count!C23*100/27</f>
        <v>14.814814814814815</v>
      </c>
      <c r="D23" s="14">
        <f>PCAstarch_count!D23*100/27</f>
        <v>25.925925925925927</v>
      </c>
      <c r="E23" s="14">
        <f>PCAstarch_count!E23*100/27</f>
        <v>0</v>
      </c>
      <c r="F23" s="14">
        <f>PCAstarch_count!F23*100/27</f>
        <v>0</v>
      </c>
      <c r="G23" s="14">
        <f>PCAstarch_count!G23*100/27</f>
        <v>0</v>
      </c>
      <c r="H23" s="14">
        <f>PCAstarch_count!H23*100/27</f>
        <v>0</v>
      </c>
      <c r="I23" s="14">
        <f>PCAstarch_count!I23*100/27</f>
        <v>0</v>
      </c>
      <c r="J23" s="14">
        <f>PCAstarch_count!J23*100/27</f>
        <v>0</v>
      </c>
      <c r="K23" s="14">
        <f>PCAstarch_count!K23*100/27</f>
        <v>0</v>
      </c>
      <c r="L23" s="14">
        <f>PCAstarch_count!L23*100/27</f>
        <v>25.925925925925927</v>
      </c>
      <c r="M23" s="3" t="s">
        <v>110</v>
      </c>
      <c r="N23" s="9" t="s">
        <v>44</v>
      </c>
    </row>
    <row r="24" spans="1:14">
      <c r="A24" s="14">
        <f>PCAstarch_count!A24*100/36</f>
        <v>36.111111111111114</v>
      </c>
      <c r="B24" s="14">
        <f>PCAstarch_count!B24*100/36</f>
        <v>2.7777777777777777</v>
      </c>
      <c r="C24" s="14">
        <f>PCAstarch_count!C24*100/36</f>
        <v>2.7777777777777777</v>
      </c>
      <c r="D24" s="14">
        <f>PCAstarch_count!D24*100/36</f>
        <v>2.7777777777777777</v>
      </c>
      <c r="E24" s="14">
        <f>PCAstarch_count!E24*100/36</f>
        <v>2.7777777777777777</v>
      </c>
      <c r="F24" s="14">
        <f>PCAstarch_count!F24*100/36</f>
        <v>0</v>
      </c>
      <c r="G24" s="14">
        <f>PCAstarch_count!G24*100/36</f>
        <v>0</v>
      </c>
      <c r="H24" s="14">
        <f>PCAstarch_count!H24*100/36</f>
        <v>2.7777777777777777</v>
      </c>
      <c r="I24" s="14">
        <f>PCAstarch_count!I24*100/36</f>
        <v>0</v>
      </c>
      <c r="J24" s="14">
        <f>PCAstarch_count!J24*100/36</f>
        <v>0</v>
      </c>
      <c r="K24" s="14">
        <f>PCAstarch_count!K24*100/36</f>
        <v>0</v>
      </c>
      <c r="L24" s="14">
        <f>PCAstarch_count!L24*100/36</f>
        <v>50</v>
      </c>
      <c r="M24" s="3" t="s">
        <v>110</v>
      </c>
      <c r="N24" s="9" t="s">
        <v>13</v>
      </c>
    </row>
    <row r="25" spans="1:14">
      <c r="A25" s="14">
        <f>PCAstarch_count!A25*100/15</f>
        <v>0</v>
      </c>
      <c r="B25" s="14">
        <f>PCAstarch_count!B25*100/15</f>
        <v>13.333333333333334</v>
      </c>
      <c r="C25" s="14">
        <f>PCAstarch_count!C25*100/15</f>
        <v>6.666666666666667</v>
      </c>
      <c r="D25" s="14">
        <f>PCAstarch_count!D25*100/15</f>
        <v>73.333333333333329</v>
      </c>
      <c r="E25" s="14">
        <f>PCAstarch_count!E25*100/15</f>
        <v>0</v>
      </c>
      <c r="F25" s="14">
        <f>PCAstarch_count!F25*100/15</f>
        <v>0</v>
      </c>
      <c r="G25" s="14">
        <f>PCAstarch_count!G25*100/15</f>
        <v>0</v>
      </c>
      <c r="H25" s="14">
        <f>PCAstarch_count!H25*100/15</f>
        <v>0</v>
      </c>
      <c r="I25" s="14">
        <f>PCAstarch_count!I25*100/15</f>
        <v>0</v>
      </c>
      <c r="J25" s="14">
        <f>PCAstarch_count!J25*100/15</f>
        <v>0</v>
      </c>
      <c r="K25" s="14">
        <f>PCAstarch_count!K25*100/15</f>
        <v>0</v>
      </c>
      <c r="L25" s="14">
        <f>PCAstarch_count!L25*100/15</f>
        <v>6.666666666666667</v>
      </c>
      <c r="M25" s="3" t="s">
        <v>110</v>
      </c>
      <c r="N25" s="9" t="s">
        <v>14</v>
      </c>
    </row>
    <row r="26" spans="1:14">
      <c r="A26" s="14">
        <f>PCAstarch_count!A26*100/11</f>
        <v>0</v>
      </c>
      <c r="B26" s="14">
        <f>PCAstarch_count!B26*100/11</f>
        <v>36.363636363636367</v>
      </c>
      <c r="C26" s="14">
        <f>PCAstarch_count!C26*100/11</f>
        <v>9.0909090909090917</v>
      </c>
      <c r="D26" s="14">
        <f>PCAstarch_count!D26*100/11</f>
        <v>45.454545454545453</v>
      </c>
      <c r="E26" s="14">
        <f>PCAstarch_count!E26*100/11</f>
        <v>9.0909090909090917</v>
      </c>
      <c r="F26" s="14">
        <f>PCAstarch_count!F26*100/11</f>
        <v>0</v>
      </c>
      <c r="G26" s="14">
        <f>PCAstarch_count!G26*100/11</f>
        <v>0</v>
      </c>
      <c r="H26" s="14">
        <f>PCAstarch_count!H26*100/11</f>
        <v>0</v>
      </c>
      <c r="I26" s="14">
        <f>PCAstarch_count!I26*100/11</f>
        <v>0</v>
      </c>
      <c r="J26" s="14">
        <f>PCAstarch_count!J26*100/11</f>
        <v>0</v>
      </c>
      <c r="K26" s="14">
        <f>PCAstarch_count!K26*100/11</f>
        <v>0</v>
      </c>
      <c r="L26" s="14">
        <f>PCAstarch_count!L26*100/11</f>
        <v>0</v>
      </c>
      <c r="M26" s="3" t="s">
        <v>110</v>
      </c>
      <c r="N26" s="9" t="s">
        <v>82</v>
      </c>
    </row>
    <row r="27" spans="1:14">
      <c r="A27" s="14">
        <f>PCAstarch_count!A27*100/8</f>
        <v>0</v>
      </c>
      <c r="B27" s="14">
        <f>PCAstarch_count!B27*100/8</f>
        <v>25</v>
      </c>
      <c r="C27" s="14">
        <f>PCAstarch_count!C27*100/8</f>
        <v>12.5</v>
      </c>
      <c r="D27" s="14">
        <f>PCAstarch_count!D27*100/8</f>
        <v>50</v>
      </c>
      <c r="E27" s="14">
        <f>PCAstarch_count!E27*100/8</f>
        <v>0</v>
      </c>
      <c r="F27" s="14">
        <f>PCAstarch_count!F27*100/8</f>
        <v>0</v>
      </c>
      <c r="G27" s="14">
        <f>PCAstarch_count!G27*100/8</f>
        <v>0</v>
      </c>
      <c r="H27" s="14">
        <f>PCAstarch_count!H27*100/8</f>
        <v>0</v>
      </c>
      <c r="I27" s="14">
        <f>PCAstarch_count!I27*100/8</f>
        <v>0</v>
      </c>
      <c r="J27" s="14">
        <f>PCAstarch_count!J27*100/8</f>
        <v>0</v>
      </c>
      <c r="K27" s="14">
        <f>PCAstarch_count!K27*100/8</f>
        <v>0</v>
      </c>
      <c r="L27" s="14">
        <f>PCAstarch_count!L27*100/8</f>
        <v>12.5</v>
      </c>
      <c r="M27" s="3" t="s">
        <v>110</v>
      </c>
      <c r="N27" s="9" t="s">
        <v>15</v>
      </c>
    </row>
    <row r="28" spans="1:14">
      <c r="A28" s="14">
        <f>PCAstarch_count!A28*100/11</f>
        <v>0</v>
      </c>
      <c r="B28" s="14">
        <f>PCAstarch_count!B28*100/11</f>
        <v>27.272727272727273</v>
      </c>
      <c r="C28" s="14">
        <f>PCAstarch_count!C28*100/11</f>
        <v>0</v>
      </c>
      <c r="D28" s="14">
        <f>PCAstarch_count!D28*100/11</f>
        <v>45.454545454545453</v>
      </c>
      <c r="E28" s="14">
        <f>PCAstarch_count!E28*100/11</f>
        <v>0</v>
      </c>
      <c r="F28" s="14">
        <f>PCAstarch_count!F28*100/11</f>
        <v>0</v>
      </c>
      <c r="G28" s="14">
        <f>PCAstarch_count!G28*100/11</f>
        <v>9.0909090909090917</v>
      </c>
      <c r="H28" s="14">
        <f>PCAstarch_count!H28*100/11</f>
        <v>0</v>
      </c>
      <c r="I28" s="14">
        <f>PCAstarch_count!I28*100/11</f>
        <v>0</v>
      </c>
      <c r="J28" s="14">
        <f>PCAstarch_count!J28*100/11</f>
        <v>0</v>
      </c>
      <c r="K28" s="14">
        <f>PCAstarch_count!K28*100/11</f>
        <v>0</v>
      </c>
      <c r="L28" s="14">
        <f>PCAstarch_count!L28*100/11</f>
        <v>18.181818181818183</v>
      </c>
      <c r="M28" s="3" t="s">
        <v>110</v>
      </c>
      <c r="N28" s="9" t="s">
        <v>16</v>
      </c>
    </row>
    <row r="29" spans="1:14">
      <c r="A29" s="14">
        <f>PCAstarch_count!A29*100/21</f>
        <v>4.7619047619047619</v>
      </c>
      <c r="B29" s="14">
        <f>PCAstarch_count!B29*100/21</f>
        <v>19.047619047619047</v>
      </c>
      <c r="C29" s="14">
        <f>PCAstarch_count!C29*100/21</f>
        <v>0</v>
      </c>
      <c r="D29" s="14">
        <f>PCAstarch_count!D29*100/21</f>
        <v>14.285714285714286</v>
      </c>
      <c r="E29" s="14">
        <f>PCAstarch_count!E29*100/21</f>
        <v>28.571428571428573</v>
      </c>
      <c r="F29" s="14">
        <f>PCAstarch_count!F29*100/21</f>
        <v>4.7619047619047619</v>
      </c>
      <c r="G29" s="14">
        <f>PCAstarch_count!G29*100/21</f>
        <v>0</v>
      </c>
      <c r="H29" s="14">
        <f>PCAstarch_count!H29*100/21</f>
        <v>0</v>
      </c>
      <c r="I29" s="14">
        <f>PCAstarch_count!I29*100/21</f>
        <v>0</v>
      </c>
      <c r="J29" s="14">
        <f>PCAstarch_count!J29*100/21</f>
        <v>0</v>
      </c>
      <c r="K29" s="14">
        <f>PCAstarch_count!K29*100/21</f>
        <v>0</v>
      </c>
      <c r="L29" s="14">
        <f>PCAstarch_count!L29*100/21</f>
        <v>28.571428571428573</v>
      </c>
      <c r="M29" s="3" t="s">
        <v>110</v>
      </c>
      <c r="N29" s="9" t="s">
        <v>17</v>
      </c>
    </row>
    <row r="30" spans="1:14">
      <c r="A30" s="14">
        <f>PCAstarch_count!A30*100/14</f>
        <v>0</v>
      </c>
      <c r="B30" s="14">
        <f>PCAstarch_count!B30*100/14</f>
        <v>28.571428571428573</v>
      </c>
      <c r="C30" s="14">
        <f>PCAstarch_count!C30*100/14</f>
        <v>0</v>
      </c>
      <c r="D30" s="14">
        <f>PCAstarch_count!D30*100/14</f>
        <v>50</v>
      </c>
      <c r="E30" s="14">
        <f>PCAstarch_count!E30*100/14</f>
        <v>0</v>
      </c>
      <c r="F30" s="14">
        <f>PCAstarch_count!F30*100/14</f>
        <v>0</v>
      </c>
      <c r="G30" s="14">
        <f>PCAstarch_count!G30*100/14</f>
        <v>0</v>
      </c>
      <c r="H30" s="14">
        <f>PCAstarch_count!H30*100/14</f>
        <v>7.1428571428571432</v>
      </c>
      <c r="I30" s="14">
        <f>PCAstarch_count!I30*100/14</f>
        <v>0</v>
      </c>
      <c r="J30" s="14">
        <f>PCAstarch_count!J30*100/14</f>
        <v>0</v>
      </c>
      <c r="K30" s="14">
        <f>PCAstarch_count!K30*100/14</f>
        <v>0</v>
      </c>
      <c r="L30" s="14">
        <f>PCAstarch_count!L30*100/14</f>
        <v>14.285714285714286</v>
      </c>
      <c r="M30" s="3" t="s">
        <v>110</v>
      </c>
      <c r="N30" s="9" t="s">
        <v>18</v>
      </c>
    </row>
    <row r="31" spans="1:14">
      <c r="A31" s="14">
        <f>PCAstarch_count!A31*100/19</f>
        <v>0</v>
      </c>
      <c r="B31" s="14">
        <f>PCAstarch_count!B31*100/19</f>
        <v>15.789473684210526</v>
      </c>
      <c r="C31" s="14">
        <f>PCAstarch_count!C31*100/19</f>
        <v>10.526315789473685</v>
      </c>
      <c r="D31" s="14">
        <f>PCAstarch_count!D31*100/19</f>
        <v>26.315789473684209</v>
      </c>
      <c r="E31" s="14">
        <f>PCAstarch_count!E31*100/19</f>
        <v>10.526315789473685</v>
      </c>
      <c r="F31" s="14">
        <f>PCAstarch_count!F31*100/19</f>
        <v>10.526315789473685</v>
      </c>
      <c r="G31" s="14">
        <f>PCAstarch_count!G31*100/19</f>
        <v>0</v>
      </c>
      <c r="H31" s="14">
        <f>PCAstarch_count!H31*100/19</f>
        <v>5.2631578947368425</v>
      </c>
      <c r="I31" s="14">
        <f>PCAstarch_count!I31*100/19</f>
        <v>0</v>
      </c>
      <c r="J31" s="14">
        <f>PCAstarch_count!J31*100/19</f>
        <v>5.2631578947368425</v>
      </c>
      <c r="K31" s="14">
        <f>PCAstarch_count!K31*100/19</f>
        <v>0</v>
      </c>
      <c r="L31" s="14">
        <f>PCAstarch_count!L31*100/19</f>
        <v>15.789473684210526</v>
      </c>
      <c r="M31" s="3" t="s">
        <v>110</v>
      </c>
      <c r="N31" s="9" t="s">
        <v>83</v>
      </c>
    </row>
    <row r="32" spans="1:14">
      <c r="A32" s="14">
        <f>PCAstarch_count!A32*100/12</f>
        <v>16.666666666666668</v>
      </c>
      <c r="B32" s="14">
        <f>PCAstarch_count!B32*100/12</f>
        <v>33.333333333333336</v>
      </c>
      <c r="C32" s="14">
        <f>PCAstarch_count!C32*100/12</f>
        <v>16.666666666666668</v>
      </c>
      <c r="D32" s="14">
        <f>PCAstarch_count!D32*100/12</f>
        <v>16.666666666666668</v>
      </c>
      <c r="E32" s="14">
        <f>PCAstarch_count!E32*100/12</f>
        <v>8.3333333333333339</v>
      </c>
      <c r="F32" s="14">
        <f>PCAstarch_count!F32*100/12</f>
        <v>0</v>
      </c>
      <c r="G32" s="14">
        <f>PCAstarch_count!G32*100/12</f>
        <v>0</v>
      </c>
      <c r="H32" s="14">
        <f>PCAstarch_count!H32*100/12</f>
        <v>0</v>
      </c>
      <c r="I32" s="14">
        <f>PCAstarch_count!I32*100/12</f>
        <v>0</v>
      </c>
      <c r="J32" s="14">
        <f>PCAstarch_count!J32*100/12</f>
        <v>0</v>
      </c>
      <c r="K32" s="14">
        <f>PCAstarch_count!K32*100/12</f>
        <v>0</v>
      </c>
      <c r="L32" s="14">
        <f>PCAstarch_count!L32*100/12</f>
        <v>8.3333333333333339</v>
      </c>
      <c r="M32" s="3" t="s">
        <v>110</v>
      </c>
      <c r="N32" s="9" t="s">
        <v>84</v>
      </c>
    </row>
    <row r="33" spans="1:14">
      <c r="A33" s="14">
        <f>PCAstarch_count!A33*100/7</f>
        <v>0</v>
      </c>
      <c r="B33" s="14">
        <f>PCAstarch_count!B33*100/7</f>
        <v>28.571428571428573</v>
      </c>
      <c r="C33" s="14">
        <f>PCAstarch_count!C33*100/7</f>
        <v>0</v>
      </c>
      <c r="D33" s="14">
        <f>PCAstarch_count!D33*100/7</f>
        <v>42.857142857142854</v>
      </c>
      <c r="E33" s="14">
        <f>PCAstarch_count!E33*100/7</f>
        <v>14.285714285714286</v>
      </c>
      <c r="F33" s="14">
        <f>PCAstarch_count!F33*100/7</f>
        <v>0</v>
      </c>
      <c r="G33" s="14">
        <f>PCAstarch_count!G33*100/7</f>
        <v>0</v>
      </c>
      <c r="H33" s="14">
        <f>PCAstarch_count!H33*100/7</f>
        <v>14.285714285714286</v>
      </c>
      <c r="I33" s="14">
        <f>PCAstarch_count!I33*100/7</f>
        <v>0</v>
      </c>
      <c r="J33" s="14">
        <f>PCAstarch_count!J33*100/7</f>
        <v>0</v>
      </c>
      <c r="K33" s="14">
        <f>PCAstarch_count!K33*100/7</f>
        <v>0</v>
      </c>
      <c r="L33" s="14">
        <f>PCAstarch_count!L33*100/7</f>
        <v>0</v>
      </c>
      <c r="M33" s="3" t="s">
        <v>110</v>
      </c>
      <c r="N33" s="9" t="s">
        <v>85</v>
      </c>
    </row>
    <row r="34" spans="1:14">
      <c r="A34" s="14">
        <f>PCAstarch_count!A34*100/17</f>
        <v>0</v>
      </c>
      <c r="B34" s="14">
        <f>PCAstarch_count!B34*100/17</f>
        <v>11.764705882352942</v>
      </c>
      <c r="C34" s="14">
        <f>PCAstarch_count!C34*100/17</f>
        <v>11.764705882352942</v>
      </c>
      <c r="D34" s="14">
        <f>PCAstarch_count!D34*100/17</f>
        <v>58.823529411764703</v>
      </c>
      <c r="E34" s="14">
        <f>PCAstarch_count!E34*100/17</f>
        <v>0</v>
      </c>
      <c r="F34" s="14">
        <f>PCAstarch_count!F34*100/17</f>
        <v>0</v>
      </c>
      <c r="G34" s="14">
        <f>PCAstarch_count!G34*100/17</f>
        <v>0</v>
      </c>
      <c r="H34" s="14">
        <f>PCAstarch_count!H34*100/17</f>
        <v>5.882352941176471</v>
      </c>
      <c r="I34" s="14">
        <f>PCAstarch_count!I34*100/17</f>
        <v>0</v>
      </c>
      <c r="J34" s="14">
        <f>PCAstarch_count!J34*100/17</f>
        <v>0</v>
      </c>
      <c r="K34" s="14">
        <f>PCAstarch_count!K34*100/17</f>
        <v>0</v>
      </c>
      <c r="L34" s="14">
        <f>PCAstarch_count!L34*100/17</f>
        <v>11.764705882352942</v>
      </c>
      <c r="M34" s="3" t="s">
        <v>110</v>
      </c>
      <c r="N34" s="9" t="s">
        <v>46</v>
      </c>
    </row>
    <row r="35" spans="1:14">
      <c r="A35" s="14">
        <f>PCAstarch_count!A35*100/9</f>
        <v>0</v>
      </c>
      <c r="B35" s="14">
        <f>PCAstarch_count!B35*100/9</f>
        <v>33.333333333333336</v>
      </c>
      <c r="C35" s="14">
        <f>PCAstarch_count!C35*100/9</f>
        <v>0</v>
      </c>
      <c r="D35" s="14">
        <f>PCAstarch_count!D35*100/9</f>
        <v>55.555555555555557</v>
      </c>
      <c r="E35" s="14">
        <f>PCAstarch_count!E35*100/9</f>
        <v>0</v>
      </c>
      <c r="F35" s="14">
        <f>PCAstarch_count!F35*100/9</f>
        <v>0</v>
      </c>
      <c r="G35" s="14">
        <f>PCAstarch_count!G35*100/9</f>
        <v>11.111111111111111</v>
      </c>
      <c r="H35" s="14">
        <f>PCAstarch_count!H35*100/9</f>
        <v>0</v>
      </c>
      <c r="I35" s="14">
        <f>PCAstarch_count!I35*100/9</f>
        <v>0</v>
      </c>
      <c r="J35" s="14">
        <f>PCAstarch_count!J35*100/9</f>
        <v>0</v>
      </c>
      <c r="K35" s="14">
        <f>PCAstarch_count!K35*100/9</f>
        <v>0</v>
      </c>
      <c r="L35" s="14">
        <f>PCAstarch_count!L35*100/9</f>
        <v>0</v>
      </c>
      <c r="M35" s="3" t="s">
        <v>110</v>
      </c>
      <c r="N35" s="9" t="s">
        <v>19</v>
      </c>
    </row>
    <row r="36" spans="1:14">
      <c r="A36" s="14">
        <f>PCAstarch_count!A36*100/54</f>
        <v>72.222222222222229</v>
      </c>
      <c r="B36" s="14">
        <f>PCAstarch_count!B36*100/54</f>
        <v>1.8518518518518519</v>
      </c>
      <c r="C36" s="14">
        <f>PCAstarch_count!C36*100/54</f>
        <v>0</v>
      </c>
      <c r="D36" s="14">
        <f>PCAstarch_count!D36*100/54</f>
        <v>11.111111111111111</v>
      </c>
      <c r="E36" s="14">
        <f>PCAstarch_count!E36*100/54</f>
        <v>0</v>
      </c>
      <c r="F36" s="14">
        <f>PCAstarch_count!F36*100/54</f>
        <v>7.4074074074074074</v>
      </c>
      <c r="G36" s="14">
        <f>PCAstarch_count!G36*100/54</f>
        <v>1.8518518518518519</v>
      </c>
      <c r="H36" s="14">
        <f>PCAstarch_count!H36*100/54</f>
        <v>0</v>
      </c>
      <c r="I36" s="14">
        <f>PCAstarch_count!I36*100/54</f>
        <v>0</v>
      </c>
      <c r="J36" s="14">
        <f>PCAstarch_count!J36*100/54</f>
        <v>0</v>
      </c>
      <c r="K36" s="14">
        <f>PCAstarch_count!K36*100/54</f>
        <v>0</v>
      </c>
      <c r="L36" s="14">
        <f>PCAstarch_count!L36*100/54</f>
        <v>5.5555555555555554</v>
      </c>
      <c r="M36" s="3" t="s">
        <v>110</v>
      </c>
      <c r="N36" s="9" t="s">
        <v>86</v>
      </c>
    </row>
    <row r="37" spans="1:14">
      <c r="A37" s="14">
        <f>PCAstarch_count!A37*100/107</f>
        <v>62.616822429906541</v>
      </c>
      <c r="B37" s="14">
        <f>PCAstarch_count!B37*100/107</f>
        <v>21.495327102803738</v>
      </c>
      <c r="C37" s="14">
        <f>PCAstarch_count!C37*100/107</f>
        <v>0.93457943925233644</v>
      </c>
      <c r="D37" s="14">
        <f>PCAstarch_count!D37*100/107</f>
        <v>11.214953271028037</v>
      </c>
      <c r="E37" s="14">
        <f>PCAstarch_count!E37*100/107</f>
        <v>0.93457943925233644</v>
      </c>
      <c r="F37" s="14">
        <f>PCAstarch_count!F37*100/107</f>
        <v>0</v>
      </c>
      <c r="G37" s="14">
        <f>PCAstarch_count!G37*100/107</f>
        <v>1.8691588785046729</v>
      </c>
      <c r="H37" s="14">
        <f>PCAstarch_count!H37*100/107</f>
        <v>0</v>
      </c>
      <c r="I37" s="14">
        <f>PCAstarch_count!I37*100/107</f>
        <v>0</v>
      </c>
      <c r="J37" s="14">
        <f>PCAstarch_count!J37*100/107</f>
        <v>0</v>
      </c>
      <c r="K37" s="14">
        <f>PCAstarch_count!K37*100/107</f>
        <v>0</v>
      </c>
      <c r="L37" s="14">
        <f>PCAstarch_count!L37*100/107</f>
        <v>0.93457943925233644</v>
      </c>
      <c r="M37" s="3" t="s">
        <v>110</v>
      </c>
      <c r="N37" s="9" t="s">
        <v>87</v>
      </c>
    </row>
    <row r="38" spans="1:14">
      <c r="A38" s="14">
        <f>PCAstarch_count!A38*100/23</f>
        <v>21.739130434782609</v>
      </c>
      <c r="B38" s="14">
        <f>PCAstarch_count!B38*100/23</f>
        <v>17.391304347826086</v>
      </c>
      <c r="C38" s="14">
        <f>PCAstarch_count!C38*100/23</f>
        <v>0</v>
      </c>
      <c r="D38" s="14">
        <f>PCAstarch_count!D38*100/23</f>
        <v>39.130434782608695</v>
      </c>
      <c r="E38" s="14">
        <f>PCAstarch_count!E38*100/23</f>
        <v>0</v>
      </c>
      <c r="F38" s="14">
        <f>PCAstarch_count!F38*100/23</f>
        <v>0</v>
      </c>
      <c r="G38" s="14">
        <f>PCAstarch_count!G38*100/23</f>
        <v>0</v>
      </c>
      <c r="H38" s="14">
        <f>PCAstarch_count!H38*100/23</f>
        <v>0</v>
      </c>
      <c r="I38" s="14">
        <f>PCAstarch_count!I38*100/23</f>
        <v>0</v>
      </c>
      <c r="J38" s="14">
        <f>PCAstarch_count!J38*100/23</f>
        <v>0</v>
      </c>
      <c r="K38" s="14">
        <f>PCAstarch_count!K38*100/23</f>
        <v>0</v>
      </c>
      <c r="L38" s="14">
        <f>PCAstarch_count!L38*100/23</f>
        <v>21.739130434782609</v>
      </c>
      <c r="M38" s="3" t="s">
        <v>110</v>
      </c>
      <c r="N38" s="9" t="s">
        <v>20</v>
      </c>
    </row>
    <row r="39" spans="1:14">
      <c r="A39" s="14">
        <f>PCAstarch_count!A39*100/230</f>
        <v>86.086956521739125</v>
      </c>
      <c r="B39" s="14">
        <f>PCAstarch_count!B39*100/230</f>
        <v>0.86956521739130432</v>
      </c>
      <c r="C39" s="14">
        <f>PCAstarch_count!C39*100/230</f>
        <v>0.43478260869565216</v>
      </c>
      <c r="D39" s="14">
        <f>PCAstarch_count!D39*100/230</f>
        <v>10.434782608695652</v>
      </c>
      <c r="E39" s="14">
        <f>PCAstarch_count!E39*100/230</f>
        <v>0.86956521739130432</v>
      </c>
      <c r="F39" s="14">
        <f>PCAstarch_count!F39*100/230</f>
        <v>0</v>
      </c>
      <c r="G39" s="14">
        <f>PCAstarch_count!G39*100/230</f>
        <v>0.43478260869565216</v>
      </c>
      <c r="H39" s="14">
        <f>PCAstarch_count!H39*100/230</f>
        <v>0.43478260869565216</v>
      </c>
      <c r="I39" s="14">
        <f>PCAstarch_count!I39*100/230</f>
        <v>0</v>
      </c>
      <c r="J39" s="14">
        <f>PCAstarch_count!J39*100/230</f>
        <v>0</v>
      </c>
      <c r="K39" s="14">
        <f>PCAstarch_count!K39*100/230</f>
        <v>0</v>
      </c>
      <c r="L39" s="14">
        <f>PCAstarch_count!L39*100/230</f>
        <v>0.43478260869565216</v>
      </c>
      <c r="M39" s="3" t="s">
        <v>110</v>
      </c>
      <c r="N39" s="9" t="s">
        <v>88</v>
      </c>
    </row>
    <row r="40" spans="1:14">
      <c r="A40" s="14">
        <f>PCAstarch_count!A40*100/27</f>
        <v>33.333333333333336</v>
      </c>
      <c r="B40" s="14">
        <f>PCAstarch_count!B40*100/27</f>
        <v>14.814814814814815</v>
      </c>
      <c r="C40" s="14">
        <f>PCAstarch_count!C40*100/27</f>
        <v>7.4074074074074074</v>
      </c>
      <c r="D40" s="14">
        <f>PCAstarch_count!D40*100/27</f>
        <v>29.62962962962963</v>
      </c>
      <c r="E40" s="14">
        <f>PCAstarch_count!E40*100/27</f>
        <v>0</v>
      </c>
      <c r="F40" s="14">
        <f>PCAstarch_count!F40*100/27</f>
        <v>0</v>
      </c>
      <c r="G40" s="14">
        <f>PCAstarch_count!G40*100/27</f>
        <v>0</v>
      </c>
      <c r="H40" s="14">
        <f>PCAstarch_count!H40*100/27</f>
        <v>0</v>
      </c>
      <c r="I40" s="14">
        <f>PCAstarch_count!I40*100/27</f>
        <v>0</v>
      </c>
      <c r="J40" s="14">
        <f>PCAstarch_count!J40*100/27</f>
        <v>0</v>
      </c>
      <c r="K40" s="14">
        <f>PCAstarch_count!K40*100/27</f>
        <v>0</v>
      </c>
      <c r="L40" s="14">
        <f>PCAstarch_count!L40*100/27</f>
        <v>14.814814814814815</v>
      </c>
      <c r="M40" s="3" t="s">
        <v>110</v>
      </c>
      <c r="N40" s="9" t="s">
        <v>89</v>
      </c>
    </row>
    <row r="41" spans="1:14">
      <c r="A41" s="14">
        <f>PCAstarch_count!A41*100/15</f>
        <v>6.666666666666667</v>
      </c>
      <c r="B41" s="14">
        <f>PCAstarch_count!B41*100/15</f>
        <v>40</v>
      </c>
      <c r="C41" s="14">
        <f>PCAstarch_count!C41*100/15</f>
        <v>0</v>
      </c>
      <c r="D41" s="14">
        <f>PCAstarch_count!D41*100/15</f>
        <v>26.666666666666668</v>
      </c>
      <c r="E41" s="14">
        <f>PCAstarch_count!E41*100/15</f>
        <v>0</v>
      </c>
      <c r="F41" s="14">
        <f>PCAstarch_count!F41*100/15</f>
        <v>13.333333333333334</v>
      </c>
      <c r="G41" s="14">
        <f>PCAstarch_count!G41*100/15</f>
        <v>0</v>
      </c>
      <c r="H41" s="14">
        <f>PCAstarch_count!H41*100/15</f>
        <v>0</v>
      </c>
      <c r="I41" s="14">
        <f>PCAstarch_count!I41*100/15</f>
        <v>0</v>
      </c>
      <c r="J41" s="14">
        <f>PCAstarch_count!J41*100/15</f>
        <v>0</v>
      </c>
      <c r="K41" s="14">
        <f>PCAstarch_count!K41*100/15</f>
        <v>0</v>
      </c>
      <c r="L41" s="14">
        <f>PCAstarch_count!L41*100/15</f>
        <v>13.333333333333334</v>
      </c>
      <c r="M41" s="3" t="s">
        <v>110</v>
      </c>
      <c r="N41" s="9" t="s">
        <v>90</v>
      </c>
    </row>
    <row r="42" spans="1:14">
      <c r="A42" s="14">
        <f>PCAstarch_count!A42*100/32</f>
        <v>0</v>
      </c>
      <c r="B42" s="14">
        <f>PCAstarch_count!B42*100/32</f>
        <v>46.875</v>
      </c>
      <c r="C42" s="14">
        <f>PCAstarch_count!C42*100/32</f>
        <v>15.625</v>
      </c>
      <c r="D42" s="14">
        <f>PCAstarch_count!D42*100/32</f>
        <v>25</v>
      </c>
      <c r="E42" s="14">
        <f>PCAstarch_count!E42*100/32</f>
        <v>3.125</v>
      </c>
      <c r="F42" s="14">
        <f>PCAstarch_count!F42*100/32</f>
        <v>6.25</v>
      </c>
      <c r="G42" s="14">
        <f>PCAstarch_count!G42*100/32</f>
        <v>0</v>
      </c>
      <c r="H42" s="14">
        <f>PCAstarch_count!H42*100/32</f>
        <v>3.125</v>
      </c>
      <c r="I42" s="14">
        <f>PCAstarch_count!I42*100/32</f>
        <v>0</v>
      </c>
      <c r="J42" s="14">
        <f>PCAstarch_count!J42*100/32</f>
        <v>0</v>
      </c>
      <c r="K42" s="14">
        <f>PCAstarch_count!K42*100/32</f>
        <v>0</v>
      </c>
      <c r="L42" s="14">
        <f>PCAstarch_count!L42*100/32</f>
        <v>0</v>
      </c>
      <c r="M42" s="9" t="s">
        <v>26</v>
      </c>
      <c r="N42" s="9" t="s">
        <v>27</v>
      </c>
    </row>
    <row r="43" spans="1:14">
      <c r="A43" s="14">
        <f>PCAstarch_count!A43*100/50</f>
        <v>0</v>
      </c>
      <c r="B43" s="14">
        <f>PCAstarch_count!B43*100/50</f>
        <v>38</v>
      </c>
      <c r="C43" s="14">
        <f>PCAstarch_count!C43*100/50</f>
        <v>8</v>
      </c>
      <c r="D43" s="14">
        <f>PCAstarch_count!D43*100/50</f>
        <v>38</v>
      </c>
      <c r="E43" s="14">
        <f>PCAstarch_count!E43*100/50</f>
        <v>6</v>
      </c>
      <c r="F43" s="14">
        <f>PCAstarch_count!F43*100/50</f>
        <v>0</v>
      </c>
      <c r="G43" s="14">
        <f>PCAstarch_count!G43*100/50</f>
        <v>4</v>
      </c>
      <c r="H43" s="14">
        <f>PCAstarch_count!H43*100/50</f>
        <v>4</v>
      </c>
      <c r="I43" s="14">
        <f>PCAstarch_count!I43*100/50</f>
        <v>0</v>
      </c>
      <c r="J43" s="14">
        <f>PCAstarch_count!J43*100/50</f>
        <v>0</v>
      </c>
      <c r="K43" s="14">
        <f>PCAstarch_count!K43*100/50</f>
        <v>0</v>
      </c>
      <c r="L43" s="14">
        <f>PCAstarch_count!L43*100/50</f>
        <v>2</v>
      </c>
      <c r="M43" s="9" t="s">
        <v>26</v>
      </c>
      <c r="N43" s="9" t="s">
        <v>29</v>
      </c>
    </row>
    <row r="44" spans="1:14">
      <c r="A44" s="14">
        <f>PCAstarch_count!A44*100/9</f>
        <v>0</v>
      </c>
      <c r="B44" s="14">
        <f>PCAstarch_count!B44*100/9</f>
        <v>11.111111111111111</v>
      </c>
      <c r="C44" s="14">
        <f>PCAstarch_count!C44*100/9</f>
        <v>0</v>
      </c>
      <c r="D44" s="14">
        <f>PCAstarch_count!D44*100/9</f>
        <v>55.555555555555557</v>
      </c>
      <c r="E44" s="14">
        <f>PCAstarch_count!E44*100/9</f>
        <v>11.111111111111111</v>
      </c>
      <c r="F44" s="14">
        <f>PCAstarch_count!F44*100/9</f>
        <v>11.111111111111111</v>
      </c>
      <c r="G44" s="14">
        <f>PCAstarch_count!G44*100/9</f>
        <v>0</v>
      </c>
      <c r="H44" s="14">
        <f>PCAstarch_count!H44*100/9</f>
        <v>0</v>
      </c>
      <c r="I44" s="14">
        <f>PCAstarch_count!I44*100/9</f>
        <v>0</v>
      </c>
      <c r="J44" s="14">
        <f>PCAstarch_count!J44*100/9</f>
        <v>0</v>
      </c>
      <c r="K44" s="14">
        <f>PCAstarch_count!K44*100/9</f>
        <v>0</v>
      </c>
      <c r="L44" s="14">
        <f>PCAstarch_count!L44*100/9</f>
        <v>11.111111111111111</v>
      </c>
      <c r="M44" s="9" t="s">
        <v>26</v>
      </c>
      <c r="N44" s="9" t="s">
        <v>30</v>
      </c>
    </row>
    <row r="45" spans="1:14">
      <c r="A45" s="14">
        <f>PCAstarch_count!A45*100/23</f>
        <v>0</v>
      </c>
      <c r="B45" s="14">
        <f>PCAstarch_count!B45*100/23</f>
        <v>39.130434782608695</v>
      </c>
      <c r="C45" s="14">
        <f>PCAstarch_count!C45*100/23</f>
        <v>8.695652173913043</v>
      </c>
      <c r="D45" s="14">
        <f>PCAstarch_count!D45*100/23</f>
        <v>13.043478260869565</v>
      </c>
      <c r="E45" s="14">
        <f>PCAstarch_count!E45*100/23</f>
        <v>4.3478260869565215</v>
      </c>
      <c r="F45" s="14">
        <f>PCAstarch_count!F45*100/23</f>
        <v>8.695652173913043</v>
      </c>
      <c r="G45" s="14">
        <f>PCAstarch_count!G45*100/23</f>
        <v>17.391304347826086</v>
      </c>
      <c r="H45" s="14">
        <f>PCAstarch_count!H45*100/23</f>
        <v>8.695652173913043</v>
      </c>
      <c r="I45" s="14">
        <f>PCAstarch_count!I45*100/23</f>
        <v>0</v>
      </c>
      <c r="J45" s="14">
        <f>PCAstarch_count!J45*100/23</f>
        <v>0</v>
      </c>
      <c r="K45" s="14">
        <f>PCAstarch_count!K45*100/23</f>
        <v>0</v>
      </c>
      <c r="L45" s="14">
        <f>PCAstarch_count!L45*100/23</f>
        <v>0</v>
      </c>
      <c r="M45" s="9" t="s">
        <v>26</v>
      </c>
      <c r="N45" s="9" t="s">
        <v>45</v>
      </c>
    </row>
    <row r="46" spans="1:14">
      <c r="A46" s="14">
        <f>PCAstarch_count!A46*100/57</f>
        <v>7.0175438596491224</v>
      </c>
      <c r="B46" s="14">
        <f>PCAstarch_count!B46*100/57</f>
        <v>31.578947368421051</v>
      </c>
      <c r="C46" s="14">
        <f>PCAstarch_count!C46*100/57</f>
        <v>12.280701754385966</v>
      </c>
      <c r="D46" s="14">
        <f>PCAstarch_count!D46*100/57</f>
        <v>24.561403508771932</v>
      </c>
      <c r="E46" s="14">
        <f>PCAstarch_count!E46*100/57</f>
        <v>1.7543859649122806</v>
      </c>
      <c r="F46" s="14">
        <f>PCAstarch_count!F46*100/57</f>
        <v>0</v>
      </c>
      <c r="G46" s="14">
        <f>PCAstarch_count!G46*100/57</f>
        <v>8.7719298245614041</v>
      </c>
      <c r="H46" s="14">
        <f>PCAstarch_count!H46*100/57</f>
        <v>12.280701754385966</v>
      </c>
      <c r="I46" s="14">
        <f>PCAstarch_count!I46*100/57</f>
        <v>0</v>
      </c>
      <c r="J46" s="14">
        <f>PCAstarch_count!J46*100/57</f>
        <v>0</v>
      </c>
      <c r="K46" s="14">
        <f>PCAstarch_count!K46*100/57</f>
        <v>0</v>
      </c>
      <c r="L46" s="14">
        <f>PCAstarch_count!L46*100/57</f>
        <v>1.7543859649122806</v>
      </c>
      <c r="M46" s="9" t="s">
        <v>26</v>
      </c>
      <c r="N46" s="9" t="s">
        <v>33</v>
      </c>
    </row>
    <row r="47" spans="1:14">
      <c r="A47" s="14">
        <f>PCAstarch_count!A47*100/31</f>
        <v>38.70967741935484</v>
      </c>
      <c r="B47" s="14">
        <f>PCAstarch_count!B47*100/31</f>
        <v>19.35483870967742</v>
      </c>
      <c r="C47" s="14">
        <f>PCAstarch_count!C47*100/31</f>
        <v>0</v>
      </c>
      <c r="D47" s="14">
        <f>PCAstarch_count!D47*100/31</f>
        <v>32.258064516129032</v>
      </c>
      <c r="E47" s="14">
        <f>PCAstarch_count!E47*100/31</f>
        <v>0</v>
      </c>
      <c r="F47" s="14">
        <f>PCAstarch_count!F47*100/31</f>
        <v>0</v>
      </c>
      <c r="G47" s="14">
        <f>PCAstarch_count!G47*100/31</f>
        <v>0</v>
      </c>
      <c r="H47" s="14">
        <f>PCAstarch_count!H47*100/31</f>
        <v>6.4516129032258061</v>
      </c>
      <c r="I47" s="14">
        <f>PCAstarch_count!I47*100/31</f>
        <v>0</v>
      </c>
      <c r="J47" s="14">
        <f>PCAstarch_count!J47*100/31</f>
        <v>0</v>
      </c>
      <c r="K47" s="14">
        <f>PCAstarch_count!K47*100/31</f>
        <v>0</v>
      </c>
      <c r="L47" s="14">
        <f>PCAstarch_count!L47*100/31</f>
        <v>3.225806451612903</v>
      </c>
      <c r="M47" s="9" t="s">
        <v>26</v>
      </c>
      <c r="N47" s="9" t="s">
        <v>39</v>
      </c>
    </row>
    <row r="48" spans="1:14">
      <c r="A48" s="14">
        <f>PCAstarch_count!A48*100/24</f>
        <v>4.166666666666667</v>
      </c>
      <c r="B48" s="14">
        <f>PCAstarch_count!B48*100/24</f>
        <v>4.166666666666667</v>
      </c>
      <c r="C48" s="14">
        <f>PCAstarch_count!C48*100/24</f>
        <v>4.166666666666667</v>
      </c>
      <c r="D48" s="14">
        <f>PCAstarch_count!D48*100/24</f>
        <v>62.5</v>
      </c>
      <c r="E48" s="14">
        <f>PCAstarch_count!E48*100/24</f>
        <v>12.5</v>
      </c>
      <c r="F48" s="14">
        <f>PCAstarch_count!F48*100/24</f>
        <v>0</v>
      </c>
      <c r="G48" s="14">
        <f>PCAstarch_count!G48*100/24</f>
        <v>4.166666666666667</v>
      </c>
      <c r="H48" s="14">
        <f>PCAstarch_count!H48*100/24</f>
        <v>0</v>
      </c>
      <c r="I48" s="14">
        <f>PCAstarch_count!I48*100/24</f>
        <v>4.166666666666667</v>
      </c>
      <c r="J48" s="14">
        <f>PCAstarch_count!J48*100/24</f>
        <v>0</v>
      </c>
      <c r="K48" s="14">
        <f>PCAstarch_count!K48*100/24</f>
        <v>0</v>
      </c>
      <c r="L48" s="14">
        <f>PCAstarch_count!L48*100/24</f>
        <v>4.166666666666667</v>
      </c>
      <c r="M48" s="9" t="s">
        <v>26</v>
      </c>
      <c r="N48" s="9" t="s">
        <v>40</v>
      </c>
    </row>
    <row r="49" spans="1:14">
      <c r="A49" s="14">
        <f>PCAstarch_count!A49*100/7</f>
        <v>0</v>
      </c>
      <c r="B49" s="14">
        <f>PCAstarch_count!B49*100/7</f>
        <v>14.285714285714286</v>
      </c>
      <c r="C49" s="14">
        <f>PCAstarch_count!C49*100/7</f>
        <v>0</v>
      </c>
      <c r="D49" s="14">
        <f>PCAstarch_count!D49*100/7</f>
        <v>42.857142857142854</v>
      </c>
      <c r="E49" s="14">
        <f>PCAstarch_count!E49*100/7</f>
        <v>0</v>
      </c>
      <c r="F49" s="14">
        <f>PCAstarch_count!F49*100/7</f>
        <v>14.285714285714286</v>
      </c>
      <c r="G49" s="14">
        <f>PCAstarch_count!G49*100/7</f>
        <v>14.285714285714286</v>
      </c>
      <c r="H49" s="14">
        <f>PCAstarch_count!H49*100/7</f>
        <v>14.285714285714286</v>
      </c>
      <c r="I49" s="14">
        <f>PCAstarch_count!I49*100/7</f>
        <v>0</v>
      </c>
      <c r="J49" s="14">
        <f>PCAstarch_count!J49*100/7</f>
        <v>0</v>
      </c>
      <c r="K49" s="14">
        <f>PCAstarch_count!K49*100/7</f>
        <v>0</v>
      </c>
      <c r="L49" s="14">
        <f>PCAstarch_count!L49*100/7</f>
        <v>0</v>
      </c>
      <c r="M49" s="9" t="s">
        <v>26</v>
      </c>
      <c r="N49" s="9" t="s">
        <v>28</v>
      </c>
    </row>
    <row r="50" spans="1:14">
      <c r="A50" s="14">
        <f>PCAstarch_count!A50*100/5</f>
        <v>0</v>
      </c>
      <c r="B50" s="14">
        <f>PCAstarch_count!B50*100/5</f>
        <v>20</v>
      </c>
      <c r="C50" s="14">
        <f>PCAstarch_count!C50*100/5</f>
        <v>20</v>
      </c>
      <c r="D50" s="14">
        <f>PCAstarch_count!D50*100/5</f>
        <v>0</v>
      </c>
      <c r="E50" s="14">
        <f>PCAstarch_count!E50*100/5</f>
        <v>0</v>
      </c>
      <c r="F50" s="14">
        <f>PCAstarch_count!F50*100/5</f>
        <v>0</v>
      </c>
      <c r="G50" s="14">
        <f>PCAstarch_count!G50*100/5</f>
        <v>20</v>
      </c>
      <c r="H50" s="14">
        <f>PCAstarch_count!H50*100/5</f>
        <v>0</v>
      </c>
      <c r="I50" s="14">
        <f>PCAstarch_count!I50*100/5</f>
        <v>0</v>
      </c>
      <c r="J50" s="14">
        <f>PCAstarch_count!J50*100/5</f>
        <v>0</v>
      </c>
      <c r="K50" s="14">
        <f>PCAstarch_count!K50*100/5</f>
        <v>0</v>
      </c>
      <c r="L50" s="14">
        <f>PCAstarch_count!L50*100/5</f>
        <v>40</v>
      </c>
      <c r="M50" s="9" t="s">
        <v>26</v>
      </c>
      <c r="N50" s="9" t="s">
        <v>31</v>
      </c>
    </row>
    <row r="51" spans="1:14">
      <c r="A51" s="14">
        <f>PCAstarch_count!A51*100/98</f>
        <v>90.816326530612244</v>
      </c>
      <c r="B51" s="14">
        <f>PCAstarch_count!B51*100/98</f>
        <v>0</v>
      </c>
      <c r="C51" s="14">
        <f>PCAstarch_count!C51*100/98</f>
        <v>0</v>
      </c>
      <c r="D51" s="14">
        <f>PCAstarch_count!D51*100/98</f>
        <v>4.0816326530612246</v>
      </c>
      <c r="E51" s="14">
        <f>PCAstarch_count!E51*100/98</f>
        <v>1.0204081632653061</v>
      </c>
      <c r="F51" s="14">
        <f>PCAstarch_count!F51*100/98</f>
        <v>0</v>
      </c>
      <c r="G51" s="14">
        <f>PCAstarch_count!G51*100/98</f>
        <v>1.0204081632653061</v>
      </c>
      <c r="H51" s="14">
        <f>PCAstarch_count!H51*100/98</f>
        <v>2.0408163265306123</v>
      </c>
      <c r="I51" s="14">
        <f>PCAstarch_count!I51*100/98</f>
        <v>0</v>
      </c>
      <c r="J51" s="14">
        <f>PCAstarch_count!J51*100/98</f>
        <v>0</v>
      </c>
      <c r="K51" s="14">
        <f>PCAstarch_count!K51*100/98</f>
        <v>0</v>
      </c>
      <c r="L51" s="14">
        <f>PCAstarch_count!L51*100/98</f>
        <v>1.0204081632653061</v>
      </c>
      <c r="M51" s="9" t="s">
        <v>26</v>
      </c>
      <c r="N51" s="9" t="s">
        <v>32</v>
      </c>
    </row>
    <row r="52" spans="1:14">
      <c r="A52" s="14">
        <f>PCAstarch_count!A52*100/24</f>
        <v>0</v>
      </c>
      <c r="B52" s="14">
        <f>PCAstarch_count!B52*100/24</f>
        <v>12.5</v>
      </c>
      <c r="C52" s="14">
        <f>PCAstarch_count!C52*100/24</f>
        <v>0</v>
      </c>
      <c r="D52" s="14">
        <f>PCAstarch_count!D52*100/24</f>
        <v>83.333333333333329</v>
      </c>
      <c r="E52" s="14">
        <f>PCAstarch_count!E52*100/24</f>
        <v>0</v>
      </c>
      <c r="F52" s="14">
        <f>PCAstarch_count!F52*100/24</f>
        <v>0</v>
      </c>
      <c r="G52" s="14">
        <f>PCAstarch_count!G52*100/24</f>
        <v>4.166666666666667</v>
      </c>
      <c r="H52" s="14">
        <f>PCAstarch_count!H52*100/24</f>
        <v>0</v>
      </c>
      <c r="I52" s="14">
        <f>PCAstarch_count!I52*100/24</f>
        <v>0</v>
      </c>
      <c r="J52" s="14">
        <f>PCAstarch_count!J52*100/24</f>
        <v>0</v>
      </c>
      <c r="K52" s="14">
        <f>PCAstarch_count!K52*100/24</f>
        <v>0</v>
      </c>
      <c r="L52" s="14">
        <f>PCAstarch_count!L52*100/24</f>
        <v>0</v>
      </c>
      <c r="M52" s="9" t="s">
        <v>26</v>
      </c>
      <c r="N52" s="9" t="s">
        <v>34</v>
      </c>
    </row>
    <row r="53" spans="1:14">
      <c r="A53" s="14">
        <f>PCAstarch_count!A53*100/69</f>
        <v>59.420289855072461</v>
      </c>
      <c r="B53" s="14">
        <f>PCAstarch_count!B53*100/69</f>
        <v>26.086956521739129</v>
      </c>
      <c r="C53" s="14">
        <f>PCAstarch_count!C53*100/69</f>
        <v>2.8985507246376812</v>
      </c>
      <c r="D53" s="14">
        <f>PCAstarch_count!D53*100/69</f>
        <v>7.2463768115942031</v>
      </c>
      <c r="E53" s="14">
        <f>PCAstarch_count!E53*100/69</f>
        <v>1.4492753623188406</v>
      </c>
      <c r="F53" s="14">
        <f>PCAstarch_count!F53*100/69</f>
        <v>1.4492753623188406</v>
      </c>
      <c r="G53" s="14">
        <f>PCAstarch_count!G53*100/69</f>
        <v>0</v>
      </c>
      <c r="H53" s="14">
        <f>PCAstarch_count!H53*100/69</f>
        <v>0</v>
      </c>
      <c r="I53" s="14">
        <f>PCAstarch_count!I53*100/69</f>
        <v>0</v>
      </c>
      <c r="J53" s="14">
        <f>PCAstarch_count!J53*100/69</f>
        <v>0</v>
      </c>
      <c r="K53" s="14">
        <f>PCAstarch_count!K53*100/69</f>
        <v>0</v>
      </c>
      <c r="L53" s="14">
        <f>PCAstarch_count!L53*100/69</f>
        <v>1.4492753623188406</v>
      </c>
      <c r="M53" s="9" t="s">
        <v>26</v>
      </c>
      <c r="N53" s="9" t="s">
        <v>35</v>
      </c>
    </row>
    <row r="54" spans="1:14">
      <c r="A54" s="14">
        <f>PCAstarch_count!A54*100/19</f>
        <v>5.2631578947368425</v>
      </c>
      <c r="B54" s="14">
        <f>PCAstarch_count!B54*100/19</f>
        <v>0</v>
      </c>
      <c r="C54" s="14">
        <f>PCAstarch_count!C54*100/19</f>
        <v>0</v>
      </c>
      <c r="D54" s="14">
        <f>PCAstarch_count!D54*100/19</f>
        <v>57.89473684210526</v>
      </c>
      <c r="E54" s="14">
        <f>PCAstarch_count!E54*100/19</f>
        <v>0</v>
      </c>
      <c r="F54" s="14">
        <f>PCAstarch_count!F54*100/19</f>
        <v>0</v>
      </c>
      <c r="G54" s="14">
        <f>PCAstarch_count!G54*100/19</f>
        <v>26.315789473684209</v>
      </c>
      <c r="H54" s="14">
        <f>PCAstarch_count!H54*100/19</f>
        <v>0</v>
      </c>
      <c r="I54" s="14">
        <f>PCAstarch_count!I54*100/19</f>
        <v>0</v>
      </c>
      <c r="J54" s="14">
        <f>PCAstarch_count!J54*100/19</f>
        <v>0</v>
      </c>
      <c r="K54" s="14">
        <f>PCAstarch_count!K54*100/19</f>
        <v>0</v>
      </c>
      <c r="L54" s="14">
        <f>PCAstarch_count!L54*100/19</f>
        <v>10.526315789473685</v>
      </c>
      <c r="M54" s="9" t="s">
        <v>26</v>
      </c>
      <c r="N54" s="9" t="s">
        <v>36</v>
      </c>
    </row>
    <row r="55" spans="1:14">
      <c r="A55" s="14">
        <f>PCAstarch_count!A55*100/33</f>
        <v>0</v>
      </c>
      <c r="B55" s="14">
        <f>PCAstarch_count!B55*100/33</f>
        <v>24.242424242424242</v>
      </c>
      <c r="C55" s="14">
        <f>PCAstarch_count!C55*100/33</f>
        <v>3.0303030303030303</v>
      </c>
      <c r="D55" s="14">
        <f>PCAstarch_count!D55*100/33</f>
        <v>33.333333333333336</v>
      </c>
      <c r="E55" s="14">
        <f>PCAstarch_count!E55*100/33</f>
        <v>27.272727272727273</v>
      </c>
      <c r="F55" s="14">
        <f>PCAstarch_count!F55*100/33</f>
        <v>3.0303030303030303</v>
      </c>
      <c r="G55" s="14">
        <f>PCAstarch_count!G55*100/33</f>
        <v>6.0606060606060606</v>
      </c>
      <c r="H55" s="14">
        <f>PCAstarch_count!H55*100/33</f>
        <v>0</v>
      </c>
      <c r="I55" s="14">
        <f>PCAstarch_count!I55*100/33</f>
        <v>0</v>
      </c>
      <c r="J55" s="14">
        <f>PCAstarch_count!J55*100/33</f>
        <v>0</v>
      </c>
      <c r="K55" s="14">
        <f>PCAstarch_count!K55*100/33</f>
        <v>0</v>
      </c>
      <c r="L55" s="14">
        <f>PCAstarch_count!L55*100/33</f>
        <v>3.0303030303030303</v>
      </c>
      <c r="M55" s="9" t="s">
        <v>26</v>
      </c>
      <c r="N55" s="9" t="s">
        <v>37</v>
      </c>
    </row>
    <row r="56" spans="1:14">
      <c r="A56" s="14">
        <f>PCAstarch_count!A56*100/12</f>
        <v>0</v>
      </c>
      <c r="B56" s="14">
        <f>PCAstarch_count!B56*100/12</f>
        <v>25</v>
      </c>
      <c r="C56" s="14">
        <f>PCAstarch_count!C56*100/12</f>
        <v>0</v>
      </c>
      <c r="D56" s="14">
        <f>PCAstarch_count!D56*100/12</f>
        <v>33.333333333333336</v>
      </c>
      <c r="E56" s="14">
        <f>PCAstarch_count!E56*100/12</f>
        <v>16.666666666666668</v>
      </c>
      <c r="F56" s="14">
        <f>PCAstarch_count!F56*100/12</f>
        <v>0</v>
      </c>
      <c r="G56" s="14">
        <f>PCAstarch_count!G56*100/12</f>
        <v>8.3333333333333339</v>
      </c>
      <c r="H56" s="14">
        <f>PCAstarch_count!H56*100/12</f>
        <v>0</v>
      </c>
      <c r="I56" s="14">
        <f>PCAstarch_count!I56*100/12</f>
        <v>0</v>
      </c>
      <c r="J56" s="14">
        <f>PCAstarch_count!J56*100/12</f>
        <v>0</v>
      </c>
      <c r="K56" s="14">
        <f>PCAstarch_count!K56*100/12</f>
        <v>0</v>
      </c>
      <c r="L56" s="14">
        <f>PCAstarch_count!L56*100/12</f>
        <v>16.666666666666668</v>
      </c>
      <c r="M56" s="9" t="s">
        <v>26</v>
      </c>
      <c r="N56" s="9" t="s">
        <v>38</v>
      </c>
    </row>
    <row r="57" spans="1:14">
      <c r="A57" s="14">
        <f>PCAstarch_count!A57*100/45</f>
        <v>33.333333333333336</v>
      </c>
      <c r="B57" s="14">
        <f>PCAstarch_count!B57*100/45</f>
        <v>8.8888888888888893</v>
      </c>
      <c r="C57" s="14">
        <f>PCAstarch_count!C57*100/45</f>
        <v>0</v>
      </c>
      <c r="D57" s="14">
        <f>PCAstarch_count!D57*100/45</f>
        <v>37.777777777777779</v>
      </c>
      <c r="E57" s="14">
        <f>PCAstarch_count!E57*100/45</f>
        <v>0</v>
      </c>
      <c r="F57" s="14">
        <f>PCAstarch_count!F57*100/45</f>
        <v>0</v>
      </c>
      <c r="G57" s="14">
        <f>PCAstarch_count!G57*100/45</f>
        <v>2.2222222222222223</v>
      </c>
      <c r="H57" s="14">
        <f>PCAstarch_count!H57*100/45</f>
        <v>2.2222222222222223</v>
      </c>
      <c r="I57" s="14">
        <f>PCAstarch_count!I57*100/45</f>
        <v>0</v>
      </c>
      <c r="J57" s="14">
        <f>PCAstarch_count!J57*100/45</f>
        <v>0</v>
      </c>
      <c r="K57" s="14">
        <f>PCAstarch_count!K57*100/45</f>
        <v>0</v>
      </c>
      <c r="L57" s="14">
        <f>PCAstarch_count!L57*100/45</f>
        <v>15.555555555555555</v>
      </c>
      <c r="M57" s="9" t="s">
        <v>26</v>
      </c>
      <c r="N57" s="9" t="s">
        <v>41</v>
      </c>
    </row>
    <row r="58" spans="1:14">
      <c r="A58" s="14">
        <f>PCAstarch_count!A58*100/25</f>
        <v>0</v>
      </c>
      <c r="B58" s="14">
        <f>PCAstarch_count!B58*100/25</f>
        <v>8</v>
      </c>
      <c r="C58" s="14">
        <f>PCAstarch_count!C58*100/25</f>
        <v>0</v>
      </c>
      <c r="D58" s="14">
        <f>PCAstarch_count!D58*100/25</f>
        <v>72</v>
      </c>
      <c r="E58" s="14">
        <f>PCAstarch_count!E58*100/25</f>
        <v>0</v>
      </c>
      <c r="F58" s="14">
        <f>PCAstarch_count!F58*100/25</f>
        <v>0</v>
      </c>
      <c r="G58" s="14">
        <f>PCAstarch_count!G58*100/25</f>
        <v>20</v>
      </c>
      <c r="H58" s="14">
        <f>PCAstarch_count!H58*100/25</f>
        <v>0</v>
      </c>
      <c r="I58" s="14">
        <f>PCAstarch_count!I58*100/25</f>
        <v>0</v>
      </c>
      <c r="J58" s="14">
        <f>PCAstarch_count!J58*100/25</f>
        <v>0</v>
      </c>
      <c r="K58" s="14">
        <f>PCAstarch_count!K58*100/25</f>
        <v>0</v>
      </c>
      <c r="L58" s="14">
        <f>PCAstarch_count!L58*100/25</f>
        <v>0</v>
      </c>
      <c r="M58" s="9" t="s">
        <v>26</v>
      </c>
      <c r="N58" s="9" t="s">
        <v>42</v>
      </c>
    </row>
    <row r="59" spans="1:14">
      <c r="A59" s="14">
        <f>PCAstarch_count!A59*100/29</f>
        <v>34.482758620689658</v>
      </c>
      <c r="B59" s="14">
        <f>PCAstarch_count!B59*100/29</f>
        <v>3.4482758620689653</v>
      </c>
      <c r="C59" s="14">
        <f>PCAstarch_count!C59*100/29</f>
        <v>0</v>
      </c>
      <c r="D59" s="14">
        <f>PCAstarch_count!D59*100/29</f>
        <v>44.827586206896555</v>
      </c>
      <c r="E59" s="14">
        <f>PCAstarch_count!E59*100/29</f>
        <v>6.8965517241379306</v>
      </c>
      <c r="F59" s="14">
        <f>PCAstarch_count!F59*100/29</f>
        <v>10.344827586206897</v>
      </c>
      <c r="G59" s="14">
        <f>PCAstarch_count!G59*100/29</f>
        <v>0</v>
      </c>
      <c r="H59" s="14">
        <f>PCAstarch_count!H59*100/29</f>
        <v>0</v>
      </c>
      <c r="I59" s="14">
        <f>PCAstarch_count!I59*100/29</f>
        <v>0</v>
      </c>
      <c r="J59" s="14">
        <f>PCAstarch_count!J59*100/29</f>
        <v>0</v>
      </c>
      <c r="K59" s="14">
        <f>PCAstarch_count!K59*100/29</f>
        <v>0</v>
      </c>
      <c r="L59" s="14">
        <f>PCAstarch_count!L59*100/29</f>
        <v>0</v>
      </c>
      <c r="M59" s="9" t="s">
        <v>26</v>
      </c>
      <c r="N59" s="9" t="s">
        <v>43</v>
      </c>
    </row>
    <row r="60" spans="1:14">
      <c r="A60" s="14">
        <f>PCAstarch_count!A60*100/12</f>
        <v>0</v>
      </c>
      <c r="B60" s="14">
        <f>PCAstarch_count!B60*100/12</f>
        <v>16.666666666666668</v>
      </c>
      <c r="C60" s="14">
        <f>PCAstarch_count!C60*100/12</f>
        <v>0</v>
      </c>
      <c r="D60" s="14">
        <f>PCAstarch_count!D60*100/12</f>
        <v>41.666666666666664</v>
      </c>
      <c r="E60" s="14">
        <f>PCAstarch_count!E60*100/12</f>
        <v>8.3333333333333339</v>
      </c>
      <c r="F60" s="14">
        <f>PCAstarch_count!F60*100/12</f>
        <v>33.333333333333336</v>
      </c>
      <c r="G60" s="14">
        <f>PCAstarch_count!G60*100/12</f>
        <v>0</v>
      </c>
      <c r="H60" s="14">
        <f>PCAstarch_count!H60*100/12</f>
        <v>0</v>
      </c>
      <c r="I60" s="14">
        <f>PCAstarch_count!I60*100/12</f>
        <v>0</v>
      </c>
      <c r="J60" s="14">
        <f>PCAstarch_count!J60*100/12</f>
        <v>0</v>
      </c>
      <c r="K60" s="14">
        <f>PCAstarch_count!K60*100/12</f>
        <v>0</v>
      </c>
      <c r="L60" s="14">
        <f>PCAstarch_count!L60*100/12</f>
        <v>0</v>
      </c>
      <c r="M60" s="9" t="s">
        <v>26</v>
      </c>
      <c r="N60" s="9" t="s">
        <v>48</v>
      </c>
    </row>
    <row r="61" spans="1:14">
      <c r="A61" s="14">
        <f>PCAstarch_count!A61*100/46</f>
        <v>10.869565217391305</v>
      </c>
      <c r="B61" s="14">
        <f>PCAstarch_count!B61*100/46</f>
        <v>39.130434782608695</v>
      </c>
      <c r="C61" s="14">
        <f>PCAstarch_count!C61*100/46</f>
        <v>10.869565217391305</v>
      </c>
      <c r="D61" s="14">
        <f>PCAstarch_count!D61*100/46</f>
        <v>34.782608695652172</v>
      </c>
      <c r="E61" s="14">
        <f>PCAstarch_count!E61*100/46</f>
        <v>2.1739130434782608</v>
      </c>
      <c r="F61" s="14">
        <f>PCAstarch_count!F61*100/46</f>
        <v>2.1739130434782608</v>
      </c>
      <c r="G61" s="14">
        <f>PCAstarch_count!G61*100/46</f>
        <v>0</v>
      </c>
      <c r="H61" s="14">
        <f>PCAstarch_count!H61*100/46</f>
        <v>0</v>
      </c>
      <c r="I61" s="14">
        <f>PCAstarch_count!I61*100/46</f>
        <v>0</v>
      </c>
      <c r="J61" s="14">
        <f>PCAstarch_count!J61*100/46</f>
        <v>0</v>
      </c>
      <c r="K61" s="14">
        <f>PCAstarch_count!K61*100/46</f>
        <v>0</v>
      </c>
      <c r="L61" s="14">
        <f>PCAstarch_count!L61*100/46</f>
        <v>0</v>
      </c>
      <c r="M61" s="9" t="s">
        <v>26</v>
      </c>
      <c r="N61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N61"/>
  <sheetViews>
    <sheetView topLeftCell="A16" workbookViewId="0">
      <selection activeCell="A2" sqref="A2"/>
    </sheetView>
  </sheetViews>
  <sheetFormatPr baseColWidth="10" defaultRowHeight="15" x14ac:dyDescent="0"/>
  <cols>
    <col min="1" max="3" width="6.6640625" bestFit="1" customWidth="1"/>
    <col min="4" max="10" width="5.6640625" bestFit="1" customWidth="1"/>
    <col min="11" max="11" width="6.6640625" bestFit="1" customWidth="1"/>
    <col min="12" max="12" width="11.1640625" customWidth="1"/>
    <col min="13" max="13" width="7.1640625" style="2" customWidth="1"/>
    <col min="14" max="14" width="12.5" style="2" bestFit="1" customWidth="1"/>
  </cols>
  <sheetData>
    <row r="1" spans="1:14" s="2" customFormat="1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2" t="s">
        <v>57</v>
      </c>
      <c r="J1" s="2" t="s">
        <v>58</v>
      </c>
      <c r="K1" s="2" t="s">
        <v>59</v>
      </c>
      <c r="L1" s="2" t="s">
        <v>108</v>
      </c>
      <c r="M1" s="8" t="s">
        <v>11</v>
      </c>
      <c r="N1" s="8" t="s">
        <v>12</v>
      </c>
    </row>
    <row r="2" spans="1:14">
      <c r="A2" s="14">
        <f>LOG10(PCAstarch_perc!A2+1)</f>
        <v>1.5357159699855099</v>
      </c>
      <c r="B2" s="14">
        <f>LOG10(PCAstarch_perc!B2+1)</f>
        <v>1.8303747831935504</v>
      </c>
      <c r="C2" s="14">
        <f>LOG10(PCAstarch_perc!C2+1)</f>
        <v>0</v>
      </c>
      <c r="D2" s="14">
        <f>LOG10(PCAstarch_perc!D2+1)</f>
        <v>0</v>
      </c>
      <c r="E2" s="14">
        <f>LOG10(PCAstarch_perc!E2+1)</f>
        <v>0</v>
      </c>
      <c r="F2" s="14">
        <f>LOG10(PCAstarch_perc!F2+1)</f>
        <v>0</v>
      </c>
      <c r="G2" s="14">
        <f>LOG10(PCAstarch_perc!G2+1)</f>
        <v>0</v>
      </c>
      <c r="H2" s="14">
        <f>LOG10(PCAstarch_perc!H2+1)</f>
        <v>0</v>
      </c>
      <c r="I2" s="14">
        <f>LOG10(PCAstarch_perc!I2+1)</f>
        <v>0</v>
      </c>
      <c r="J2" s="14">
        <f>LOG10(PCAstarch_perc!J2+1)</f>
        <v>0</v>
      </c>
      <c r="K2" s="14">
        <f>LOG10(PCAstarch_perc!K2+1)</f>
        <v>0</v>
      </c>
      <c r="L2" s="14">
        <f>LOG10(PCAstarch_perc!L2+1)</f>
        <v>0</v>
      </c>
      <c r="M2" s="9" t="s">
        <v>60</v>
      </c>
      <c r="N2" s="10" t="s">
        <v>61</v>
      </c>
    </row>
    <row r="3" spans="1:14">
      <c r="A3" s="14">
        <f>LOG10(PCAstarch_perc!A3+1)</f>
        <v>0</v>
      </c>
      <c r="B3" s="14">
        <f>LOG10(PCAstarch_perc!B3+1)</f>
        <v>1.0831839885012988</v>
      </c>
      <c r="C3" s="14">
        <f>LOG10(PCAstarch_perc!C3+1)</f>
        <v>0.81660950220281925</v>
      </c>
      <c r="D3" s="14">
        <f>LOG10(PCAstarch_perc!D3+1)</f>
        <v>0.81660950220281925</v>
      </c>
      <c r="E3" s="14">
        <f>LOG10(PCAstarch_perc!E3+1)</f>
        <v>0</v>
      </c>
      <c r="F3" s="14">
        <f>LOG10(PCAstarch_perc!F3+1)</f>
        <v>0.81660950220281925</v>
      </c>
      <c r="G3" s="14">
        <f>LOG10(PCAstarch_perc!G3+1)</f>
        <v>0</v>
      </c>
      <c r="H3" s="14">
        <f>LOG10(PCAstarch_perc!H3+1)</f>
        <v>0</v>
      </c>
      <c r="I3" s="14">
        <f>LOG10(PCAstarch_perc!I3+1)</f>
        <v>0</v>
      </c>
      <c r="J3" s="14">
        <f>LOG10(PCAstarch_perc!J3+1)</f>
        <v>0</v>
      </c>
      <c r="K3" s="14">
        <f>LOG10(PCAstarch_perc!K3+1)</f>
        <v>0</v>
      </c>
      <c r="L3" s="14">
        <f>LOG10(PCAstarch_perc!L3+1)</f>
        <v>1.8646429051546851</v>
      </c>
      <c r="M3" s="9" t="s">
        <v>60</v>
      </c>
      <c r="N3" s="11" t="s">
        <v>62</v>
      </c>
    </row>
    <row r="4" spans="1:14">
      <c r="A4" s="14">
        <f>LOG10(PCAstarch_perc!A4+1)</f>
        <v>1.414973347970818</v>
      </c>
      <c r="B4" s="14">
        <f>LOG10(PCAstarch_perc!B4+1)</f>
        <v>1.414973347970818</v>
      </c>
      <c r="C4" s="14">
        <f>LOG10(PCAstarch_perc!C4+1)</f>
        <v>0</v>
      </c>
      <c r="D4" s="14">
        <f>LOG10(PCAstarch_perc!D4+1)</f>
        <v>0</v>
      </c>
      <c r="E4" s="14">
        <f>LOG10(PCAstarch_perc!E4+1)</f>
        <v>0</v>
      </c>
      <c r="F4" s="14">
        <f>LOG10(PCAstarch_perc!F4+1)</f>
        <v>1.414973347970818</v>
      </c>
      <c r="G4" s="14">
        <f>LOG10(PCAstarch_perc!G4+1)</f>
        <v>1.414973347970818</v>
      </c>
      <c r="H4" s="14">
        <f>LOG10(PCAstarch_perc!H4+1)</f>
        <v>0</v>
      </c>
      <c r="I4" s="14">
        <f>LOG10(PCAstarch_perc!I4+1)</f>
        <v>0</v>
      </c>
      <c r="J4" s="14">
        <f>LOG10(PCAstarch_perc!J4+1)</f>
        <v>0</v>
      </c>
      <c r="K4" s="14">
        <f>LOG10(PCAstarch_perc!K4+1)</f>
        <v>0</v>
      </c>
      <c r="L4" s="14">
        <f>LOG10(PCAstarch_perc!L4+1)</f>
        <v>0</v>
      </c>
      <c r="M4" s="9" t="s">
        <v>60</v>
      </c>
      <c r="N4" s="11" t="s">
        <v>63</v>
      </c>
    </row>
    <row r="5" spans="1:14">
      <c r="A5" s="14">
        <f>LOG10(PCAstarch_perc!A5+1)</f>
        <v>0</v>
      </c>
      <c r="B5" s="14">
        <f>LOG10(PCAstarch_perc!B5+1)</f>
        <v>2.0043213737826426</v>
      </c>
      <c r="C5" s="14">
        <f>LOG10(PCAstarch_perc!C5+1)</f>
        <v>0</v>
      </c>
      <c r="D5" s="14">
        <f>LOG10(PCAstarch_perc!D5+1)</f>
        <v>0</v>
      </c>
      <c r="E5" s="14">
        <f>LOG10(PCAstarch_perc!E5+1)</f>
        <v>0</v>
      </c>
      <c r="F5" s="14">
        <f>LOG10(PCAstarch_perc!F5+1)</f>
        <v>0</v>
      </c>
      <c r="G5" s="14">
        <f>LOG10(PCAstarch_perc!G5+1)</f>
        <v>0</v>
      </c>
      <c r="H5" s="14">
        <f>LOG10(PCAstarch_perc!H5+1)</f>
        <v>0</v>
      </c>
      <c r="I5" s="14">
        <f>LOG10(PCAstarch_perc!I5+1)</f>
        <v>0</v>
      </c>
      <c r="J5" s="14">
        <f>LOG10(PCAstarch_perc!J5+1)</f>
        <v>0</v>
      </c>
      <c r="K5" s="14">
        <f>LOG10(PCAstarch_perc!K5+1)</f>
        <v>0</v>
      </c>
      <c r="L5" s="14">
        <f>LOG10(PCAstarch_perc!L5+1)</f>
        <v>0</v>
      </c>
      <c r="M5" s="9" t="s">
        <v>60</v>
      </c>
      <c r="N5" s="11" t="s">
        <v>64</v>
      </c>
    </row>
    <row r="6" spans="1:14">
      <c r="A6" s="14">
        <f>LOG10(PCAstarch_perc!A6+1)</f>
        <v>0</v>
      </c>
      <c r="B6" s="14">
        <f>LOG10(PCAstarch_perc!B6+1)</f>
        <v>0</v>
      </c>
      <c r="C6" s="14">
        <f>LOG10(PCAstarch_perc!C6+1)</f>
        <v>0</v>
      </c>
      <c r="D6" s="14">
        <f>LOG10(PCAstarch_perc!D6+1)</f>
        <v>1.5357159699855099</v>
      </c>
      <c r="E6" s="14">
        <f>LOG10(PCAstarch_perc!E6+1)</f>
        <v>0</v>
      </c>
      <c r="F6" s="14">
        <f>LOG10(PCAstarch_perc!F6+1)</f>
        <v>0</v>
      </c>
      <c r="G6" s="14">
        <f>LOG10(PCAstarch_perc!G6+1)</f>
        <v>0</v>
      </c>
      <c r="H6" s="14">
        <f>LOG10(PCAstarch_perc!H6+1)</f>
        <v>0</v>
      </c>
      <c r="I6" s="14">
        <f>LOG10(PCAstarch_perc!I6+1)</f>
        <v>0</v>
      </c>
      <c r="J6" s="14">
        <f>LOG10(PCAstarch_perc!J6+1)</f>
        <v>0</v>
      </c>
      <c r="K6" s="14">
        <f>LOG10(PCAstarch_perc!K6+1)</f>
        <v>1.5357159699855099</v>
      </c>
      <c r="L6" s="14">
        <f>LOG10(PCAstarch_perc!L6+1)</f>
        <v>1.5357159699855099</v>
      </c>
      <c r="M6" s="9" t="s">
        <v>60</v>
      </c>
      <c r="N6" s="11" t="s">
        <v>65</v>
      </c>
    </row>
    <row r="7" spans="1:14">
      <c r="A7" s="14">
        <f>LOG10(PCAstarch_perc!A7+1)</f>
        <v>0</v>
      </c>
      <c r="B7" s="14">
        <f>LOG10(PCAstarch_perc!B7+1)</f>
        <v>0</v>
      </c>
      <c r="C7" s="14">
        <f>LOG10(PCAstarch_perc!C7+1)</f>
        <v>1.5357159699855099</v>
      </c>
      <c r="D7" s="14">
        <f>LOG10(PCAstarch_perc!D7+1)</f>
        <v>1.8303747831935504</v>
      </c>
      <c r="E7" s="14">
        <f>LOG10(PCAstarch_perc!E7+1)</f>
        <v>0</v>
      </c>
      <c r="F7" s="14">
        <f>LOG10(PCAstarch_perc!F7+1)</f>
        <v>0</v>
      </c>
      <c r="G7" s="14">
        <f>LOG10(PCAstarch_perc!G7+1)</f>
        <v>0</v>
      </c>
      <c r="H7" s="14">
        <f>LOG10(PCAstarch_perc!H7+1)</f>
        <v>0</v>
      </c>
      <c r="I7" s="14">
        <f>LOG10(PCAstarch_perc!I7+1)</f>
        <v>0</v>
      </c>
      <c r="J7" s="14">
        <f>LOG10(PCAstarch_perc!J7+1)</f>
        <v>0</v>
      </c>
      <c r="K7" s="14">
        <f>LOG10(PCAstarch_perc!K7+1)</f>
        <v>0</v>
      </c>
      <c r="L7" s="14">
        <f>LOG10(PCAstarch_perc!L7+1)</f>
        <v>0</v>
      </c>
      <c r="M7" s="9" t="s">
        <v>60</v>
      </c>
      <c r="N7" s="11" t="s">
        <v>66</v>
      </c>
    </row>
    <row r="8" spans="1:14">
      <c r="A8" s="14">
        <f>LOG10(PCAstarch_perc!A8+1)</f>
        <v>1.1842857376709528</v>
      </c>
      <c r="B8" s="14">
        <f>LOG10(PCAstarch_perc!B8+1)</f>
        <v>1.900757155159472</v>
      </c>
      <c r="C8" s="14">
        <f>LOG10(PCAstarch_perc!C8+1)</f>
        <v>0</v>
      </c>
      <c r="D8" s="14">
        <f>LOG10(PCAstarch_perc!D8+1)</f>
        <v>0.66005193830564912</v>
      </c>
      <c r="E8" s="14">
        <f>LOG10(PCAstarch_perc!E8+1)</f>
        <v>0</v>
      </c>
      <c r="F8" s="14">
        <f>LOG10(PCAstarch_perc!F8+1)</f>
        <v>0</v>
      </c>
      <c r="G8" s="14">
        <f>LOG10(PCAstarch_perc!G8+1)</f>
        <v>0.44493657134826115</v>
      </c>
      <c r="H8" s="14">
        <f>LOG10(PCAstarch_perc!H8+1)</f>
        <v>0</v>
      </c>
      <c r="I8" s="14">
        <f>LOG10(PCAstarch_perc!I8+1)</f>
        <v>0</v>
      </c>
      <c r="J8" s="14">
        <f>LOG10(PCAstarch_perc!J8+1)</f>
        <v>0.44493657134826115</v>
      </c>
      <c r="K8" s="14">
        <f>LOG10(PCAstarch_perc!K8+1)</f>
        <v>0</v>
      </c>
      <c r="L8" s="14">
        <f>LOG10(PCAstarch_perc!L8+1)</f>
        <v>0</v>
      </c>
      <c r="M8" s="9" t="s">
        <v>60</v>
      </c>
      <c r="N8" s="11" t="s">
        <v>67</v>
      </c>
    </row>
    <row r="9" spans="1:14">
      <c r="A9" s="14">
        <f>LOG10(PCAstarch_perc!A9+1)</f>
        <v>0</v>
      </c>
      <c r="B9" s="14">
        <f>LOG10(PCAstarch_perc!B9+1)</f>
        <v>0</v>
      </c>
      <c r="C9" s="14">
        <f>LOG10(PCAstarch_perc!C9+1)</f>
        <v>1.8303747831935504</v>
      </c>
      <c r="D9" s="14">
        <f>LOG10(PCAstarch_perc!D9+1)</f>
        <v>0</v>
      </c>
      <c r="E9" s="14">
        <f>LOG10(PCAstarch_perc!E9+1)</f>
        <v>0</v>
      </c>
      <c r="F9" s="14">
        <f>LOG10(PCAstarch_perc!F9+1)</f>
        <v>0</v>
      </c>
      <c r="G9" s="14">
        <f>LOG10(PCAstarch_perc!G9+1)</f>
        <v>0</v>
      </c>
      <c r="H9" s="14">
        <f>LOG10(PCAstarch_perc!H9+1)</f>
        <v>0</v>
      </c>
      <c r="I9" s="14">
        <f>LOG10(PCAstarch_perc!I9+1)</f>
        <v>0</v>
      </c>
      <c r="J9" s="14">
        <f>LOG10(PCAstarch_perc!J9+1)</f>
        <v>0</v>
      </c>
      <c r="K9" s="14">
        <f>LOG10(PCAstarch_perc!K9+1)</f>
        <v>0</v>
      </c>
      <c r="L9" s="14">
        <f>LOG10(PCAstarch_perc!L9+1)</f>
        <v>1.5357159699855099</v>
      </c>
      <c r="M9" s="9" t="s">
        <v>60</v>
      </c>
      <c r="N9" s="12" t="s">
        <v>68</v>
      </c>
    </row>
    <row r="10" spans="1:14">
      <c r="A10" s="14">
        <f>LOG10(PCAstarch_perc!A10+1)</f>
        <v>0</v>
      </c>
      <c r="B10" s="14">
        <f>LOG10(PCAstarch_perc!B10+1)</f>
        <v>0.3010299956639812</v>
      </c>
      <c r="C10" s="14">
        <f>LOG10(PCAstarch_perc!C10+1)</f>
        <v>0.47712125471966244</v>
      </c>
      <c r="D10" s="14">
        <f>LOG10(PCAstarch_perc!D10+1)</f>
        <v>0.6020599913279624</v>
      </c>
      <c r="E10" s="14">
        <f>LOG10(PCAstarch_perc!E10+1)</f>
        <v>0.69897000433601886</v>
      </c>
      <c r="F10" s="14">
        <f>LOG10(PCAstarch_perc!F10+1)</f>
        <v>0.77815125038364363</v>
      </c>
      <c r="G10" s="14">
        <f>LOG10(PCAstarch_perc!G10+1)</f>
        <v>0.84509804001425681</v>
      </c>
      <c r="H10" s="14">
        <f>LOG10(PCAstarch_perc!H10+1)</f>
        <v>0.90308998699194354</v>
      </c>
      <c r="I10" s="14">
        <f>LOG10(PCAstarch_perc!I10+1)</f>
        <v>0.95424250943932487</v>
      </c>
      <c r="J10" s="14">
        <f>LOG10(PCAstarch_perc!J10+1)</f>
        <v>1</v>
      </c>
      <c r="K10" s="14">
        <f>LOG10(PCAstarch_perc!K10+1)</f>
        <v>1.0413926851582251</v>
      </c>
      <c r="L10" s="14">
        <f>LOG10(PCAstarch_perc!L10+1)</f>
        <v>1.0791812460476249</v>
      </c>
      <c r="M10" s="9" t="s">
        <v>60</v>
      </c>
      <c r="N10" s="11" t="s">
        <v>69</v>
      </c>
    </row>
    <row r="11" spans="1:14">
      <c r="A11" s="14">
        <f>LOG10(PCAstarch_perc!A11+1)</f>
        <v>0</v>
      </c>
      <c r="B11" s="14">
        <f>LOG10(PCAstarch_perc!B11+1)</f>
        <v>1.414973347970818</v>
      </c>
      <c r="C11" s="14">
        <f>LOG10(PCAstarch_perc!C11+1)</f>
        <v>1.7075701760979363</v>
      </c>
      <c r="D11" s="14">
        <f>LOG10(PCAstarch_perc!D11+1)</f>
        <v>0</v>
      </c>
      <c r="E11" s="14">
        <f>LOG10(PCAstarch_perc!E11+1)</f>
        <v>0</v>
      </c>
      <c r="F11" s="14">
        <f>LOG10(PCAstarch_perc!F11+1)</f>
        <v>1.414973347970818</v>
      </c>
      <c r="G11" s="14">
        <f>LOG10(PCAstarch_perc!G11+1)</f>
        <v>0</v>
      </c>
      <c r="H11" s="14">
        <f>LOG10(PCAstarch_perc!H11+1)</f>
        <v>0</v>
      </c>
      <c r="I11" s="14">
        <f>LOG10(PCAstarch_perc!I11+1)</f>
        <v>0</v>
      </c>
      <c r="J11" s="14">
        <f>LOG10(PCAstarch_perc!J11+1)</f>
        <v>0</v>
      </c>
      <c r="K11" s="14">
        <f>LOG10(PCAstarch_perc!K11+1)</f>
        <v>0</v>
      </c>
      <c r="L11" s="14">
        <f>LOG10(PCAstarch_perc!L11+1)</f>
        <v>0</v>
      </c>
      <c r="M11" s="9" t="s">
        <v>60</v>
      </c>
      <c r="N11" s="11" t="s">
        <v>70</v>
      </c>
    </row>
    <row r="12" spans="1:14">
      <c r="A12" s="14">
        <f>LOG10(PCAstarch_perc!A12+1)</f>
        <v>1.3222192947339193</v>
      </c>
      <c r="B12" s="14">
        <f>LOG10(PCAstarch_perc!B12+1)</f>
        <v>1.3222192947339193</v>
      </c>
      <c r="C12" s="14">
        <f>LOG10(PCAstarch_perc!C12+1)</f>
        <v>0</v>
      </c>
      <c r="D12" s="14">
        <f>LOG10(PCAstarch_perc!D12+1)</f>
        <v>1.3222192947339193</v>
      </c>
      <c r="E12" s="14">
        <f>LOG10(PCAstarch_perc!E12+1)</f>
        <v>0</v>
      </c>
      <c r="F12" s="14">
        <f>LOG10(PCAstarch_perc!F12+1)</f>
        <v>0</v>
      </c>
      <c r="G12" s="14">
        <f>LOG10(PCAstarch_perc!G12+1)</f>
        <v>1.6127838567197355</v>
      </c>
      <c r="H12" s="14">
        <f>LOG10(PCAstarch_perc!H12+1)</f>
        <v>0</v>
      </c>
      <c r="I12" s="14">
        <f>LOG10(PCAstarch_perc!I12+1)</f>
        <v>0</v>
      </c>
      <c r="J12" s="14">
        <f>LOG10(PCAstarch_perc!J12+1)</f>
        <v>0</v>
      </c>
      <c r="K12" s="14">
        <f>LOG10(PCAstarch_perc!K12+1)</f>
        <v>0</v>
      </c>
      <c r="L12" s="14">
        <f>LOG10(PCAstarch_perc!L12+1)</f>
        <v>0</v>
      </c>
      <c r="M12" s="9" t="s">
        <v>60</v>
      </c>
      <c r="N12" s="12" t="s">
        <v>71</v>
      </c>
    </row>
    <row r="13" spans="1:14">
      <c r="A13" s="14">
        <f>LOG10(PCAstarch_perc!A13+1)</f>
        <v>0</v>
      </c>
      <c r="B13" s="14">
        <f>LOG10(PCAstarch_perc!B13+1)</f>
        <v>2.0043213737826426</v>
      </c>
      <c r="C13" s="14">
        <f>LOG10(PCAstarch_perc!C13+1)</f>
        <v>0</v>
      </c>
      <c r="D13" s="14">
        <f>LOG10(PCAstarch_perc!D13+1)</f>
        <v>0</v>
      </c>
      <c r="E13" s="14">
        <f>LOG10(PCAstarch_perc!E13+1)</f>
        <v>0</v>
      </c>
      <c r="F13" s="14">
        <f>LOG10(PCAstarch_perc!F13+1)</f>
        <v>0</v>
      </c>
      <c r="G13" s="14">
        <f>LOG10(PCAstarch_perc!G13+1)</f>
        <v>0</v>
      </c>
      <c r="H13" s="14">
        <f>LOG10(PCAstarch_perc!H13+1)</f>
        <v>0</v>
      </c>
      <c r="I13" s="14">
        <f>LOG10(PCAstarch_perc!I13+1)</f>
        <v>0</v>
      </c>
      <c r="J13" s="14">
        <f>LOG10(PCAstarch_perc!J13+1)</f>
        <v>0</v>
      </c>
      <c r="K13" s="14">
        <f>LOG10(PCAstarch_perc!K13+1)</f>
        <v>0</v>
      </c>
      <c r="L13" s="14">
        <f>LOG10(PCAstarch_perc!L13+1)</f>
        <v>0</v>
      </c>
      <c r="M13" s="9" t="s">
        <v>60</v>
      </c>
      <c r="N13" s="12" t="s">
        <v>72</v>
      </c>
    </row>
    <row r="14" spans="1:14">
      <c r="A14" s="14">
        <f>LOG10(PCAstarch_perc!A14+1)</f>
        <v>0</v>
      </c>
      <c r="B14" s="14">
        <f>LOG10(PCAstarch_perc!B14+1)</f>
        <v>0</v>
      </c>
      <c r="C14" s="14">
        <f>LOG10(PCAstarch_perc!C14+1)</f>
        <v>0</v>
      </c>
      <c r="D14" s="14">
        <f>LOG10(PCAstarch_perc!D14+1)</f>
        <v>0</v>
      </c>
      <c r="E14" s="14">
        <f>LOG10(PCAstarch_perc!E14+1)</f>
        <v>0</v>
      </c>
      <c r="F14" s="14">
        <f>LOG10(PCAstarch_perc!F14+1)</f>
        <v>1.7075701760979363</v>
      </c>
      <c r="G14" s="14">
        <f>LOG10(PCAstarch_perc!G14+1)</f>
        <v>0</v>
      </c>
      <c r="H14" s="14">
        <f>LOG10(PCAstarch_perc!H14+1)</f>
        <v>0</v>
      </c>
      <c r="I14" s="14">
        <f>LOG10(PCAstarch_perc!I14+1)</f>
        <v>0</v>
      </c>
      <c r="J14" s="14">
        <f>LOG10(PCAstarch_perc!J14+1)</f>
        <v>0</v>
      </c>
      <c r="K14" s="14">
        <f>LOG10(PCAstarch_perc!K14+1)</f>
        <v>0</v>
      </c>
      <c r="L14" s="14">
        <f>LOG10(PCAstarch_perc!L14+1)</f>
        <v>1.7075701760979363</v>
      </c>
      <c r="M14" s="9" t="s">
        <v>60</v>
      </c>
      <c r="N14" s="11" t="s">
        <v>73</v>
      </c>
    </row>
    <row r="15" spans="1:14">
      <c r="A15" s="14">
        <f>LOG10(PCAstarch_perc!A15+1)</f>
        <v>0</v>
      </c>
      <c r="B15" s="14">
        <f>LOG10(PCAstarch_perc!B15+1)</f>
        <v>1.6127838567197355</v>
      </c>
      <c r="C15" s="14">
        <f>LOG10(PCAstarch_perc!C15+1)</f>
        <v>1.3222192947339193</v>
      </c>
      <c r="D15" s="14">
        <f>LOG10(PCAstarch_perc!D15+1)</f>
        <v>1.6127838567197355</v>
      </c>
      <c r="E15" s="14">
        <f>LOG10(PCAstarch_perc!E15+1)</f>
        <v>0</v>
      </c>
      <c r="F15" s="14">
        <f>LOG10(PCAstarch_perc!F15+1)</f>
        <v>0</v>
      </c>
      <c r="G15" s="14">
        <f>LOG10(PCAstarch_perc!G15+1)</f>
        <v>0</v>
      </c>
      <c r="H15" s="14">
        <f>LOG10(PCAstarch_perc!H15+1)</f>
        <v>0</v>
      </c>
      <c r="I15" s="14">
        <f>LOG10(PCAstarch_perc!I15+1)</f>
        <v>0</v>
      </c>
      <c r="J15" s="14">
        <f>LOG10(PCAstarch_perc!J15+1)</f>
        <v>0</v>
      </c>
      <c r="K15" s="14">
        <f>LOG10(PCAstarch_perc!K15+1)</f>
        <v>0</v>
      </c>
      <c r="L15" s="14">
        <f>LOG10(PCAstarch_perc!L15+1)</f>
        <v>0</v>
      </c>
      <c r="M15" s="9" t="s">
        <v>60</v>
      </c>
      <c r="N15" s="11" t="s">
        <v>74</v>
      </c>
    </row>
    <row r="16" spans="1:14">
      <c r="A16" s="14">
        <f>LOG10(PCAstarch_perc!A16+1)</f>
        <v>0</v>
      </c>
      <c r="B16" s="14">
        <f>LOG10(PCAstarch_perc!B16+1)</f>
        <v>0.939135091176583</v>
      </c>
      <c r="C16" s="14">
        <f>LOG10(PCAstarch_perc!C16+1)</f>
        <v>0</v>
      </c>
      <c r="D16" s="14">
        <f>LOG10(PCAstarch_perc!D16+1)</f>
        <v>1.2144362511319009</v>
      </c>
      <c r="E16" s="14">
        <f>LOG10(PCAstarch_perc!E16+1)</f>
        <v>0</v>
      </c>
      <c r="F16" s="14">
        <f>LOG10(PCAstarch_perc!F16+1)</f>
        <v>0.939135091176583</v>
      </c>
      <c r="G16" s="14">
        <f>LOG10(PCAstarch_perc!G16+1)</f>
        <v>0</v>
      </c>
      <c r="H16" s="14">
        <f>LOG10(PCAstarch_perc!H16+1)</f>
        <v>0</v>
      </c>
      <c r="I16" s="14">
        <f>LOG10(PCAstarch_perc!I16+1)</f>
        <v>0.939135091176583</v>
      </c>
      <c r="J16" s="14">
        <f>LOG10(PCAstarch_perc!J16+1)</f>
        <v>0</v>
      </c>
      <c r="K16" s="14">
        <f>LOG10(PCAstarch_perc!K16+1)</f>
        <v>0</v>
      </c>
      <c r="L16" s="14">
        <f>LOG10(PCAstarch_perc!L16+1)</f>
        <v>1.7961471932872315</v>
      </c>
      <c r="M16" s="9" t="s">
        <v>60</v>
      </c>
      <c r="N16" s="11" t="s">
        <v>75</v>
      </c>
    </row>
    <row r="17" spans="1:14">
      <c r="A17" s="14">
        <f>LOG10(PCAstarch_perc!A17+1)</f>
        <v>1.0831839885012988</v>
      </c>
      <c r="B17" s="14">
        <f>LOG10(PCAstarch_perc!B17+1)</f>
        <v>1.0831839885012988</v>
      </c>
      <c r="C17" s="14">
        <f>LOG10(PCAstarch_perc!C17+1)</f>
        <v>1.0831839885012988</v>
      </c>
      <c r="D17" s="14">
        <f>LOG10(PCAstarch_perc!D17+1)</f>
        <v>1.0831839885012988</v>
      </c>
      <c r="E17" s="14">
        <f>LOG10(PCAstarch_perc!E17+1)</f>
        <v>1.0831839885012988</v>
      </c>
      <c r="F17" s="14">
        <f>LOG10(PCAstarch_perc!F17+1)</f>
        <v>0</v>
      </c>
      <c r="G17" s="14">
        <f>LOG10(PCAstarch_perc!G17+1)</f>
        <v>0</v>
      </c>
      <c r="H17" s="14">
        <f>LOG10(PCAstarch_perc!H17+1)</f>
        <v>0</v>
      </c>
      <c r="I17" s="14">
        <f>LOG10(PCAstarch_perc!I17+1)</f>
        <v>0</v>
      </c>
      <c r="J17" s="14">
        <f>LOG10(PCAstarch_perc!J17+1)</f>
        <v>0</v>
      </c>
      <c r="K17" s="14">
        <f>LOG10(PCAstarch_perc!K17+1)</f>
        <v>0</v>
      </c>
      <c r="L17" s="14">
        <f>LOG10(PCAstarch_perc!L17+1)</f>
        <v>1.6574807985680169</v>
      </c>
      <c r="M17" s="9" t="s">
        <v>60</v>
      </c>
      <c r="N17" s="11" t="s">
        <v>76</v>
      </c>
    </row>
    <row r="18" spans="1:14">
      <c r="A18" s="14">
        <f>LOG10(PCAstarch_perc!A18+1)</f>
        <v>1.0831839885012988</v>
      </c>
      <c r="B18" s="14">
        <f>LOG10(PCAstarch_perc!B18+1)</f>
        <v>1.6574807985680169</v>
      </c>
      <c r="C18" s="14">
        <f>LOG10(PCAstarch_perc!C18+1)</f>
        <v>0</v>
      </c>
      <c r="D18" s="14">
        <f>LOG10(PCAstarch_perc!D18+1)</f>
        <v>1.365903776671729</v>
      </c>
      <c r="E18" s="14">
        <f>LOG10(PCAstarch_perc!E18+1)</f>
        <v>1.0831839885012988</v>
      </c>
      <c r="F18" s="14">
        <f>LOG10(PCAstarch_perc!F18+1)</f>
        <v>0</v>
      </c>
      <c r="G18" s="14">
        <f>LOG10(PCAstarch_perc!G18+1)</f>
        <v>0</v>
      </c>
      <c r="H18" s="14">
        <f>LOG10(PCAstarch_perc!H18+1)</f>
        <v>0</v>
      </c>
      <c r="I18" s="14">
        <f>LOG10(PCAstarch_perc!I18+1)</f>
        <v>0</v>
      </c>
      <c r="J18" s="14">
        <f>LOG10(PCAstarch_perc!J18+1)</f>
        <v>0</v>
      </c>
      <c r="K18" s="14">
        <f>LOG10(PCAstarch_perc!K18+1)</f>
        <v>0</v>
      </c>
      <c r="L18" s="14">
        <f>LOG10(PCAstarch_perc!L18+1)</f>
        <v>1.0831839885012988</v>
      </c>
      <c r="M18" s="9" t="s">
        <v>60</v>
      </c>
      <c r="N18" s="11" t="s">
        <v>77</v>
      </c>
    </row>
    <row r="19" spans="1:14">
      <c r="A19" s="14">
        <f>LOG10(PCAstarch_perc!A19+1)</f>
        <v>2</v>
      </c>
      <c r="B19" s="14">
        <f>LOG10(PCAstarch_perc!B19+1)</f>
        <v>0.3010299956639812</v>
      </c>
      <c r="C19" s="14">
        <f>LOG10(PCAstarch_perc!C19+1)</f>
        <v>0</v>
      </c>
      <c r="D19" s="14">
        <f>LOG10(PCAstarch_perc!D19+1)</f>
        <v>0</v>
      </c>
      <c r="E19" s="14">
        <f>LOG10(PCAstarch_perc!E19+1)</f>
        <v>0</v>
      </c>
      <c r="F19" s="14">
        <f>LOG10(PCAstarch_perc!F19+1)</f>
        <v>0</v>
      </c>
      <c r="G19" s="14">
        <f>LOG10(PCAstarch_perc!G19+1)</f>
        <v>0</v>
      </c>
      <c r="H19" s="14">
        <f>LOG10(PCAstarch_perc!H19+1)</f>
        <v>0</v>
      </c>
      <c r="I19" s="14">
        <f>LOG10(PCAstarch_perc!I19+1)</f>
        <v>0</v>
      </c>
      <c r="J19" s="14">
        <f>LOG10(PCAstarch_perc!J19+1)</f>
        <v>0</v>
      </c>
      <c r="K19" s="14">
        <f>LOG10(PCAstarch_perc!K19+1)</f>
        <v>0</v>
      </c>
      <c r="L19" s="14">
        <f>LOG10(PCAstarch_perc!L19+1)</f>
        <v>0</v>
      </c>
      <c r="M19" s="9" t="s">
        <v>60</v>
      </c>
      <c r="N19" s="11" t="s">
        <v>78</v>
      </c>
    </row>
    <row r="20" spans="1:14">
      <c r="A20" s="14">
        <f>LOG10(PCAstarch_perc!A20+1)</f>
        <v>0</v>
      </c>
      <c r="B20" s="14">
        <f>LOG10(PCAstarch_perc!B20+1)</f>
        <v>0</v>
      </c>
      <c r="C20" s="14">
        <f>LOG10(PCAstarch_perc!C20+1)</f>
        <v>0</v>
      </c>
      <c r="D20" s="14">
        <f>LOG10(PCAstarch_perc!D20+1)</f>
        <v>1.7075701760979363</v>
      </c>
      <c r="E20" s="14">
        <f>LOG10(PCAstarch_perc!E20+1)</f>
        <v>0</v>
      </c>
      <c r="F20" s="14">
        <f>LOG10(PCAstarch_perc!F20+1)</f>
        <v>0</v>
      </c>
      <c r="G20" s="14">
        <f>LOG10(PCAstarch_perc!G20+1)</f>
        <v>1.7075701760979363</v>
      </c>
      <c r="H20" s="14">
        <f>LOG10(PCAstarch_perc!H20+1)</f>
        <v>0</v>
      </c>
      <c r="I20" s="14">
        <f>LOG10(PCAstarch_perc!I20+1)</f>
        <v>0</v>
      </c>
      <c r="J20" s="14">
        <f>LOG10(PCAstarch_perc!J20+1)</f>
        <v>0</v>
      </c>
      <c r="K20" s="14">
        <f>LOG10(PCAstarch_perc!K20+1)</f>
        <v>0</v>
      </c>
      <c r="L20" s="14">
        <f>LOG10(PCAstarch_perc!L20+1)</f>
        <v>0</v>
      </c>
      <c r="M20" s="9" t="s">
        <v>60</v>
      </c>
      <c r="N20" s="11" t="s">
        <v>79</v>
      </c>
    </row>
    <row r="21" spans="1:14">
      <c r="A21" s="14">
        <f>LOG10(PCAstarch_perc!A21+1)</f>
        <v>0</v>
      </c>
      <c r="B21" s="14">
        <f>LOG10(PCAstarch_perc!B21+1)</f>
        <v>0</v>
      </c>
      <c r="C21" s="14">
        <f>LOG10(PCAstarch_perc!C21+1)</f>
        <v>1.7075701760979363</v>
      </c>
      <c r="D21" s="14">
        <f>LOG10(PCAstarch_perc!D21+1)</f>
        <v>0</v>
      </c>
      <c r="E21" s="14">
        <f>LOG10(PCAstarch_perc!E21+1)</f>
        <v>0</v>
      </c>
      <c r="F21" s="14">
        <f>LOG10(PCAstarch_perc!F21+1)</f>
        <v>1.7075701760979363</v>
      </c>
      <c r="G21" s="14">
        <f>LOG10(PCAstarch_perc!G21+1)</f>
        <v>0</v>
      </c>
      <c r="H21" s="14">
        <f>LOG10(PCAstarch_perc!H21+1)</f>
        <v>0</v>
      </c>
      <c r="I21" s="14">
        <f>LOG10(PCAstarch_perc!I21+1)</f>
        <v>0</v>
      </c>
      <c r="J21" s="14">
        <f>LOG10(PCAstarch_perc!J21+1)</f>
        <v>0</v>
      </c>
      <c r="K21" s="14">
        <f>LOG10(PCAstarch_perc!K21+1)</f>
        <v>0</v>
      </c>
      <c r="L21" s="14">
        <f>LOG10(PCAstarch_perc!L21+1)</f>
        <v>0</v>
      </c>
      <c r="M21" s="9" t="s">
        <v>60</v>
      </c>
      <c r="N21" s="11" t="s">
        <v>80</v>
      </c>
    </row>
    <row r="22" spans="1:14">
      <c r="A22" s="14">
        <f>LOG10(PCAstarch_perc!A22+1)</f>
        <v>1.6328163616404026</v>
      </c>
      <c r="B22" s="14">
        <f>LOG10(PCAstarch_perc!B22+1)</f>
        <v>0.87225028605787158</v>
      </c>
      <c r="C22" s="14">
        <f>LOG10(PCAstarch_perc!C22+1)</f>
        <v>0</v>
      </c>
      <c r="D22" s="14">
        <f>LOG10(PCAstarch_perc!D22+1)</f>
        <v>1.3086676654098617</v>
      </c>
      <c r="E22" s="14">
        <f>LOG10(PCAstarch_perc!E22+1)</f>
        <v>0.62590960182149158</v>
      </c>
      <c r="F22" s="14">
        <f>LOG10(PCAstarch_perc!F22+1)</f>
        <v>0.62590960182149158</v>
      </c>
      <c r="G22" s="14">
        <f>LOG10(PCAstarch_perc!G22+1)</f>
        <v>0</v>
      </c>
      <c r="H22" s="14">
        <f>LOG10(PCAstarch_perc!H22+1)</f>
        <v>0.62590960182149158</v>
      </c>
      <c r="I22" s="14">
        <f>LOG10(PCAstarch_perc!I22+1)</f>
        <v>0</v>
      </c>
      <c r="J22" s="14">
        <f>LOG10(PCAstarch_perc!J22+1)</f>
        <v>0</v>
      </c>
      <c r="K22" s="14">
        <f>LOG10(PCAstarch_perc!K22+1)</f>
        <v>0</v>
      </c>
      <c r="L22" s="14">
        <f>LOG10(PCAstarch_perc!L22+1)</f>
        <v>1.3725556831235879</v>
      </c>
      <c r="M22" s="9" t="s">
        <v>60</v>
      </c>
      <c r="N22" s="9" t="s">
        <v>81</v>
      </c>
    </row>
    <row r="23" spans="1:14">
      <c r="A23" s="14">
        <f>LOG10(PCAstarch_perc!A23+1)</f>
        <v>1.4861417453935593</v>
      </c>
      <c r="B23" s="14">
        <f>LOG10(PCAstarch_perc!B23+1)</f>
        <v>0.67243995679696955</v>
      </c>
      <c r="C23" s="14">
        <f>LOG10(PCAstarch_perc!C23+1)</f>
        <v>1.1990641108660365</v>
      </c>
      <c r="D23" s="14">
        <f>LOG10(PCAstarch_perc!D23+1)</f>
        <v>1.4301706467000506</v>
      </c>
      <c r="E23" s="14">
        <f>LOG10(PCAstarch_perc!E23+1)</f>
        <v>0</v>
      </c>
      <c r="F23" s="14">
        <f>LOG10(PCAstarch_perc!F23+1)</f>
        <v>0</v>
      </c>
      <c r="G23" s="14">
        <f>LOG10(PCAstarch_perc!G23+1)</f>
        <v>0</v>
      </c>
      <c r="H23" s="14">
        <f>LOG10(PCAstarch_perc!H23+1)</f>
        <v>0</v>
      </c>
      <c r="I23" s="14">
        <f>LOG10(PCAstarch_perc!I23+1)</f>
        <v>0</v>
      </c>
      <c r="J23" s="14">
        <f>LOG10(PCAstarch_perc!J23+1)</f>
        <v>0</v>
      </c>
      <c r="K23" s="14">
        <f>LOG10(PCAstarch_perc!K23+1)</f>
        <v>0</v>
      </c>
      <c r="L23" s="14">
        <f>LOG10(PCAstarch_perc!L23+1)</f>
        <v>1.4301706467000506</v>
      </c>
      <c r="M23" s="3" t="s">
        <v>110</v>
      </c>
      <c r="N23" s="9" t="s">
        <v>44</v>
      </c>
    </row>
    <row r="24" spans="1:14">
      <c r="A24" s="14">
        <f>LOG10(PCAstarch_perc!A24+1)</f>
        <v>1.5695039573722396</v>
      </c>
      <c r="B24" s="14">
        <f>LOG10(PCAstarch_perc!B24+1)</f>
        <v>0.57723640760293027</v>
      </c>
      <c r="C24" s="14">
        <f>LOG10(PCAstarch_perc!C24+1)</f>
        <v>0.57723640760293027</v>
      </c>
      <c r="D24" s="14">
        <f>LOG10(PCAstarch_perc!D24+1)</f>
        <v>0.57723640760293027</v>
      </c>
      <c r="E24" s="14">
        <f>LOG10(PCAstarch_perc!E24+1)</f>
        <v>0.57723640760293027</v>
      </c>
      <c r="F24" s="14">
        <f>LOG10(PCAstarch_perc!F24+1)</f>
        <v>0</v>
      </c>
      <c r="G24" s="14">
        <f>LOG10(PCAstarch_perc!G24+1)</f>
        <v>0</v>
      </c>
      <c r="H24" s="14">
        <f>LOG10(PCAstarch_perc!H24+1)</f>
        <v>0.57723640760293027</v>
      </c>
      <c r="I24" s="14">
        <f>LOG10(PCAstarch_perc!I24+1)</f>
        <v>0</v>
      </c>
      <c r="J24" s="14">
        <f>LOG10(PCAstarch_perc!J24+1)</f>
        <v>0</v>
      </c>
      <c r="K24" s="14">
        <f>LOG10(PCAstarch_perc!K24+1)</f>
        <v>0</v>
      </c>
      <c r="L24" s="14">
        <f>LOG10(PCAstarch_perc!L24+1)</f>
        <v>1.7075701760979363</v>
      </c>
      <c r="M24" s="3" t="s">
        <v>110</v>
      </c>
      <c r="N24" s="9" t="s">
        <v>13</v>
      </c>
    </row>
    <row r="25" spans="1:14">
      <c r="A25" s="14">
        <f>LOG10(PCAstarch_perc!A25+1)</f>
        <v>0</v>
      </c>
      <c r="B25" s="14">
        <f>LOG10(PCAstarch_perc!B25+1)</f>
        <v>1.156347200859924</v>
      </c>
      <c r="C25" s="14">
        <f>LOG10(PCAstarch_perc!C25+1)</f>
        <v>0.88460658129793046</v>
      </c>
      <c r="D25" s="14">
        <f>LOG10(PCAstarch_perc!D25+1)</f>
        <v>1.8711836083284983</v>
      </c>
      <c r="E25" s="14">
        <f>LOG10(PCAstarch_perc!E25+1)</f>
        <v>0</v>
      </c>
      <c r="F25" s="14">
        <f>LOG10(PCAstarch_perc!F25+1)</f>
        <v>0</v>
      </c>
      <c r="G25" s="14">
        <f>LOG10(PCAstarch_perc!G25+1)</f>
        <v>0</v>
      </c>
      <c r="H25" s="14">
        <f>LOG10(PCAstarch_perc!H25+1)</f>
        <v>0</v>
      </c>
      <c r="I25" s="14">
        <f>LOG10(PCAstarch_perc!I25+1)</f>
        <v>0</v>
      </c>
      <c r="J25" s="14">
        <f>LOG10(PCAstarch_perc!J25+1)</f>
        <v>0</v>
      </c>
      <c r="K25" s="14">
        <f>LOG10(PCAstarch_perc!K25+1)</f>
        <v>0</v>
      </c>
      <c r="L25" s="14">
        <f>LOG10(PCAstarch_perc!L25+1)</f>
        <v>0.88460658129793046</v>
      </c>
      <c r="M25" s="3" t="s">
        <v>110</v>
      </c>
      <c r="N25" s="9" t="s">
        <v>14</v>
      </c>
    </row>
    <row r="26" spans="1:14">
      <c r="A26" s="14">
        <f>LOG10(PCAstarch_perc!A26+1)</f>
        <v>0</v>
      </c>
      <c r="B26" s="14">
        <f>LOG10(PCAstarch_perc!B26+1)</f>
        <v>1.5724491367178441</v>
      </c>
      <c r="C26" s="14">
        <f>LOG10(PCAstarch_perc!C26+1)</f>
        <v>1.0039302936284324</v>
      </c>
      <c r="D26" s="14">
        <f>LOG10(PCAstarch_perc!D26+1)</f>
        <v>1.6670282149764877</v>
      </c>
      <c r="E26" s="14">
        <f>LOG10(PCAstarch_perc!E26+1)</f>
        <v>1.0039302936284324</v>
      </c>
      <c r="F26" s="14">
        <f>LOG10(PCAstarch_perc!F26+1)</f>
        <v>0</v>
      </c>
      <c r="G26" s="14">
        <f>LOG10(PCAstarch_perc!G26+1)</f>
        <v>0</v>
      </c>
      <c r="H26" s="14">
        <f>LOG10(PCAstarch_perc!H26+1)</f>
        <v>0</v>
      </c>
      <c r="I26" s="14">
        <f>LOG10(PCAstarch_perc!I26+1)</f>
        <v>0</v>
      </c>
      <c r="J26" s="14">
        <f>LOG10(PCAstarch_perc!J26+1)</f>
        <v>0</v>
      </c>
      <c r="K26" s="14">
        <f>LOG10(PCAstarch_perc!K26+1)</f>
        <v>0</v>
      </c>
      <c r="L26" s="14">
        <f>LOG10(PCAstarch_perc!L26+1)</f>
        <v>0</v>
      </c>
      <c r="M26" s="3" t="s">
        <v>110</v>
      </c>
      <c r="N26" s="9" t="s">
        <v>82</v>
      </c>
    </row>
    <row r="27" spans="1:14">
      <c r="A27" s="14">
        <f>LOG10(PCAstarch_perc!A27+1)</f>
        <v>0</v>
      </c>
      <c r="B27" s="14">
        <f>LOG10(PCAstarch_perc!B27+1)</f>
        <v>1.414973347970818</v>
      </c>
      <c r="C27" s="14">
        <f>LOG10(PCAstarch_perc!C27+1)</f>
        <v>1.1303337684950061</v>
      </c>
      <c r="D27" s="14">
        <f>LOG10(PCAstarch_perc!D27+1)</f>
        <v>1.7075701760979363</v>
      </c>
      <c r="E27" s="14">
        <f>LOG10(PCAstarch_perc!E27+1)</f>
        <v>0</v>
      </c>
      <c r="F27" s="14">
        <f>LOG10(PCAstarch_perc!F27+1)</f>
        <v>0</v>
      </c>
      <c r="G27" s="14">
        <f>LOG10(PCAstarch_perc!G27+1)</f>
        <v>0</v>
      </c>
      <c r="H27" s="14">
        <f>LOG10(PCAstarch_perc!H27+1)</f>
        <v>0</v>
      </c>
      <c r="I27" s="14">
        <f>LOG10(PCAstarch_perc!I27+1)</f>
        <v>0</v>
      </c>
      <c r="J27" s="14">
        <f>LOG10(PCAstarch_perc!J27+1)</f>
        <v>0</v>
      </c>
      <c r="K27" s="14">
        <f>LOG10(PCAstarch_perc!K27+1)</f>
        <v>0</v>
      </c>
      <c r="L27" s="14">
        <f>LOG10(PCAstarch_perc!L27+1)</f>
        <v>1.1303337684950061</v>
      </c>
      <c r="M27" s="3" t="s">
        <v>110</v>
      </c>
      <c r="N27" s="9" t="s">
        <v>15</v>
      </c>
    </row>
    <row r="28" spans="1:14">
      <c r="A28" s="14">
        <f>LOG10(PCAstarch_perc!A28+1)</f>
        <v>0</v>
      </c>
      <c r="B28" s="14">
        <f>LOG10(PCAstarch_perc!B28+1)</f>
        <v>1.4513677038686126</v>
      </c>
      <c r="C28" s="14">
        <f>LOG10(PCAstarch_perc!C28+1)</f>
        <v>0</v>
      </c>
      <c r="D28" s="14">
        <f>LOG10(PCAstarch_perc!D28+1)</f>
        <v>1.6670282149764877</v>
      </c>
      <c r="E28" s="14">
        <f>LOG10(PCAstarch_perc!E28+1)</f>
        <v>0</v>
      </c>
      <c r="F28" s="14">
        <f>LOG10(PCAstarch_perc!F28+1)</f>
        <v>0</v>
      </c>
      <c r="G28" s="14">
        <f>LOG10(PCAstarch_perc!G28+1)</f>
        <v>1.0039302936284324</v>
      </c>
      <c r="H28" s="14">
        <f>LOG10(PCAstarch_perc!H28+1)</f>
        <v>0</v>
      </c>
      <c r="I28" s="14">
        <f>LOG10(PCAstarch_perc!I28+1)</f>
        <v>0</v>
      </c>
      <c r="J28" s="14">
        <f>LOG10(PCAstarch_perc!J28+1)</f>
        <v>0</v>
      </c>
      <c r="K28" s="14">
        <f>LOG10(PCAstarch_perc!K28+1)</f>
        <v>0</v>
      </c>
      <c r="L28" s="14">
        <f>LOG10(PCAstarch_perc!L28+1)</f>
        <v>1.2828897701394677</v>
      </c>
      <c r="M28" s="3" t="s">
        <v>110</v>
      </c>
      <c r="N28" s="9" t="s">
        <v>16</v>
      </c>
    </row>
    <row r="29" spans="1:14">
      <c r="A29" s="14">
        <f>LOG10(PCAstarch_perc!A29+1)</f>
        <v>0.76056607558253086</v>
      </c>
      <c r="B29" s="14">
        <f>LOG10(PCAstarch_perc!B29+1)</f>
        <v>1.302062801101749</v>
      </c>
      <c r="C29" s="14">
        <f>LOG10(PCAstarch_perc!C29+1)</f>
        <v>0</v>
      </c>
      <c r="D29" s="14">
        <f>LOG10(PCAstarch_perc!D29+1)</f>
        <v>1.1842857376709528</v>
      </c>
      <c r="E29" s="14">
        <f>LOG10(PCAstarch_perc!E29+1)</f>
        <v>1.4708723054426609</v>
      </c>
      <c r="F29" s="14">
        <f>LOG10(PCAstarch_perc!F29+1)</f>
        <v>0.76056607558253086</v>
      </c>
      <c r="G29" s="14">
        <f>LOG10(PCAstarch_perc!G29+1)</f>
        <v>0</v>
      </c>
      <c r="H29" s="14">
        <f>LOG10(PCAstarch_perc!H29+1)</f>
        <v>0</v>
      </c>
      <c r="I29" s="14">
        <f>LOG10(PCAstarch_perc!I29+1)</f>
        <v>0</v>
      </c>
      <c r="J29" s="14">
        <f>LOG10(PCAstarch_perc!J29+1)</f>
        <v>0</v>
      </c>
      <c r="K29" s="14">
        <f>LOG10(PCAstarch_perc!K29+1)</f>
        <v>0</v>
      </c>
      <c r="L29" s="14">
        <f>LOG10(PCAstarch_perc!L29+1)</f>
        <v>1.4708723054426609</v>
      </c>
      <c r="M29" s="3" t="s">
        <v>110</v>
      </c>
      <c r="N29" s="9" t="s">
        <v>17</v>
      </c>
    </row>
    <row r="30" spans="1:14">
      <c r="A30" s="14">
        <f>LOG10(PCAstarch_perc!A30+1)</f>
        <v>0</v>
      </c>
      <c r="B30" s="14">
        <f>LOG10(PCAstarch_perc!B30+1)</f>
        <v>1.4708723054426609</v>
      </c>
      <c r="C30" s="14">
        <f>LOG10(PCAstarch_perc!C30+1)</f>
        <v>0</v>
      </c>
      <c r="D30" s="14">
        <f>LOG10(PCAstarch_perc!D30+1)</f>
        <v>1.7075701760979363</v>
      </c>
      <c r="E30" s="14">
        <f>LOG10(PCAstarch_perc!E30+1)</f>
        <v>0</v>
      </c>
      <c r="F30" s="14">
        <f>LOG10(PCAstarch_perc!F30+1)</f>
        <v>0</v>
      </c>
      <c r="G30" s="14">
        <f>LOG10(PCAstarch_perc!G30+1)</f>
        <v>0</v>
      </c>
      <c r="H30" s="14">
        <f>LOG10(PCAstarch_perc!H30+1)</f>
        <v>0.91077681565823454</v>
      </c>
      <c r="I30" s="14">
        <f>LOG10(PCAstarch_perc!I30+1)</f>
        <v>0</v>
      </c>
      <c r="J30" s="14">
        <f>LOG10(PCAstarch_perc!J30+1)</f>
        <v>0</v>
      </c>
      <c r="K30" s="14">
        <f>LOG10(PCAstarch_perc!K30+1)</f>
        <v>0</v>
      </c>
      <c r="L30" s="14">
        <f>LOG10(PCAstarch_perc!L30+1)</f>
        <v>1.1842857376709528</v>
      </c>
      <c r="M30" s="3" t="s">
        <v>110</v>
      </c>
      <c r="N30" s="9" t="s">
        <v>18</v>
      </c>
    </row>
    <row r="31" spans="1:14">
      <c r="A31" s="14">
        <f>LOG10(PCAstarch_perc!A31+1)</f>
        <v>0</v>
      </c>
      <c r="B31" s="14">
        <f>LOG10(PCAstarch_perc!B31+1)</f>
        <v>1.2250370821043521</v>
      </c>
      <c r="C31" s="14">
        <f>LOG10(PCAstarch_perc!C31+1)</f>
        <v>1.0616905138872894</v>
      </c>
      <c r="D31" s="14">
        <f>LOG10(PCAstarch_perc!D31+1)</f>
        <v>1.4364137568956288</v>
      </c>
      <c r="E31" s="14">
        <f>LOG10(PCAstarch_perc!E31+1)</f>
        <v>1.0616905138872894</v>
      </c>
      <c r="F31" s="14">
        <f>LOG10(PCAstarch_perc!F31+1)</f>
        <v>1.0616905138872894</v>
      </c>
      <c r="G31" s="14">
        <f>LOG10(PCAstarch_perc!G31+1)</f>
        <v>0</v>
      </c>
      <c r="H31" s="14">
        <f>LOG10(PCAstarch_perc!H31+1)</f>
        <v>0.79679336043970184</v>
      </c>
      <c r="I31" s="14">
        <f>LOG10(PCAstarch_perc!I31+1)</f>
        <v>0</v>
      </c>
      <c r="J31" s="14">
        <f>LOG10(PCAstarch_perc!J31+1)</f>
        <v>0.79679336043970184</v>
      </c>
      <c r="K31" s="14">
        <f>LOG10(PCAstarch_perc!K31+1)</f>
        <v>0</v>
      </c>
      <c r="L31" s="14">
        <f>LOG10(PCAstarch_perc!L31+1)</f>
        <v>1.2250370821043521</v>
      </c>
      <c r="M31" s="3" t="s">
        <v>110</v>
      </c>
      <c r="N31" s="9" t="s">
        <v>83</v>
      </c>
    </row>
    <row r="32" spans="1:14">
      <c r="A32" s="14">
        <f>LOG10(PCAstarch_perc!A32+1)</f>
        <v>1.2471546148811266</v>
      </c>
      <c r="B32" s="14">
        <f>LOG10(PCAstarch_perc!B32+1)</f>
        <v>1.5357159699855099</v>
      </c>
      <c r="C32" s="14">
        <f>LOG10(PCAstarch_perc!C32+1)</f>
        <v>1.2471546148811266</v>
      </c>
      <c r="D32" s="14">
        <f>LOG10(PCAstarch_perc!D32+1)</f>
        <v>1.2471546148811266</v>
      </c>
      <c r="E32" s="14">
        <f>LOG10(PCAstarch_perc!E32+1)</f>
        <v>0.97003677662255683</v>
      </c>
      <c r="F32" s="14">
        <f>LOG10(PCAstarch_perc!F32+1)</f>
        <v>0</v>
      </c>
      <c r="G32" s="14">
        <f>LOG10(PCAstarch_perc!G32+1)</f>
        <v>0</v>
      </c>
      <c r="H32" s="14">
        <f>LOG10(PCAstarch_perc!H32+1)</f>
        <v>0</v>
      </c>
      <c r="I32" s="14">
        <f>LOG10(PCAstarch_perc!I32+1)</f>
        <v>0</v>
      </c>
      <c r="J32" s="14">
        <f>LOG10(PCAstarch_perc!J32+1)</f>
        <v>0</v>
      </c>
      <c r="K32" s="14">
        <f>LOG10(PCAstarch_perc!K32+1)</f>
        <v>0</v>
      </c>
      <c r="L32" s="14">
        <f>LOG10(PCAstarch_perc!L32+1)</f>
        <v>0.97003677662255683</v>
      </c>
      <c r="M32" s="3" t="s">
        <v>110</v>
      </c>
      <c r="N32" s="9" t="s">
        <v>84</v>
      </c>
    </row>
    <row r="33" spans="1:14">
      <c r="A33" s="14">
        <f>LOG10(PCAstarch_perc!A33+1)</f>
        <v>0</v>
      </c>
      <c r="B33" s="14">
        <f>LOG10(PCAstarch_perc!B33+1)</f>
        <v>1.4708723054426609</v>
      </c>
      <c r="C33" s="14">
        <f>LOG10(PCAstarch_perc!C33+1)</f>
        <v>0</v>
      </c>
      <c r="D33" s="14">
        <f>LOG10(PCAstarch_perc!D33+1)</f>
        <v>1.6420403354629296</v>
      </c>
      <c r="E33" s="14">
        <f>LOG10(PCAstarch_perc!E33+1)</f>
        <v>1.1842857376709528</v>
      </c>
      <c r="F33" s="14">
        <f>LOG10(PCAstarch_perc!F33+1)</f>
        <v>0</v>
      </c>
      <c r="G33" s="14">
        <f>LOG10(PCAstarch_perc!G33+1)</f>
        <v>0</v>
      </c>
      <c r="H33" s="14">
        <f>LOG10(PCAstarch_perc!H33+1)</f>
        <v>1.1842857376709528</v>
      </c>
      <c r="I33" s="14">
        <f>LOG10(PCAstarch_perc!I33+1)</f>
        <v>0</v>
      </c>
      <c r="J33" s="14">
        <f>LOG10(PCAstarch_perc!J33+1)</f>
        <v>0</v>
      </c>
      <c r="K33" s="14">
        <f>LOG10(PCAstarch_perc!K33+1)</f>
        <v>0</v>
      </c>
      <c r="L33" s="14">
        <f>LOG10(PCAstarch_perc!L33+1)</f>
        <v>0</v>
      </c>
      <c r="M33" s="3" t="s">
        <v>110</v>
      </c>
      <c r="N33" s="9" t="s">
        <v>85</v>
      </c>
    </row>
    <row r="34" spans="1:14">
      <c r="A34" s="14">
        <f>LOG10(PCAstarch_perc!A34+1)</f>
        <v>0</v>
      </c>
      <c r="B34" s="14">
        <f>LOG10(PCAstarch_perc!B34+1)</f>
        <v>1.1060108124702557</v>
      </c>
      <c r="C34" s="14">
        <f>LOG10(PCAstarch_perc!C34+1)</f>
        <v>1.1060108124702557</v>
      </c>
      <c r="D34" s="14">
        <f>LOG10(PCAstarch_perc!D34+1)</f>
        <v>1.7768720315444706</v>
      </c>
      <c r="E34" s="14">
        <f>LOG10(PCAstarch_perc!E34+1)</f>
        <v>0</v>
      </c>
      <c r="F34" s="14">
        <f>LOG10(PCAstarch_perc!F34+1)</f>
        <v>0</v>
      </c>
      <c r="G34" s="14">
        <f>LOG10(PCAstarch_perc!G34+1)</f>
        <v>0</v>
      </c>
      <c r="H34" s="14">
        <f>LOG10(PCAstarch_perc!H34+1)</f>
        <v>0.83773694036788771</v>
      </c>
      <c r="I34" s="14">
        <f>LOG10(PCAstarch_perc!I34+1)</f>
        <v>0</v>
      </c>
      <c r="J34" s="14">
        <f>LOG10(PCAstarch_perc!J34+1)</f>
        <v>0</v>
      </c>
      <c r="K34" s="14">
        <f>LOG10(PCAstarch_perc!K34+1)</f>
        <v>0</v>
      </c>
      <c r="L34" s="14">
        <f>LOG10(PCAstarch_perc!L34+1)</f>
        <v>1.1060108124702557</v>
      </c>
      <c r="M34" s="3" t="s">
        <v>110</v>
      </c>
      <c r="N34" s="9" t="s">
        <v>46</v>
      </c>
    </row>
    <row r="35" spans="1:14">
      <c r="A35" s="14">
        <f>LOG10(PCAstarch_perc!A35+1)</f>
        <v>0</v>
      </c>
      <c r="B35" s="14">
        <f>LOG10(PCAstarch_perc!B35+1)</f>
        <v>1.5357159699855099</v>
      </c>
      <c r="C35" s="14">
        <f>LOG10(PCAstarch_perc!C35+1)</f>
        <v>0</v>
      </c>
      <c r="D35" s="14">
        <f>LOG10(PCAstarch_perc!D35+1)</f>
        <v>1.752475272897434</v>
      </c>
      <c r="E35" s="14">
        <f>LOG10(PCAstarch_perc!E35+1)</f>
        <v>0</v>
      </c>
      <c r="F35" s="14">
        <f>LOG10(PCAstarch_perc!F35+1)</f>
        <v>0</v>
      </c>
      <c r="G35" s="14">
        <f>LOG10(PCAstarch_perc!G35+1)</f>
        <v>1.0831839885012988</v>
      </c>
      <c r="H35" s="14">
        <f>LOG10(PCAstarch_perc!H35+1)</f>
        <v>0</v>
      </c>
      <c r="I35" s="14">
        <f>LOG10(PCAstarch_perc!I35+1)</f>
        <v>0</v>
      </c>
      <c r="J35" s="14">
        <f>LOG10(PCAstarch_perc!J35+1)</f>
        <v>0</v>
      </c>
      <c r="K35" s="14">
        <f>LOG10(PCAstarch_perc!K35+1)</f>
        <v>0</v>
      </c>
      <c r="L35" s="14">
        <f>LOG10(PCAstarch_perc!L35+1)</f>
        <v>0</v>
      </c>
      <c r="M35" s="3" t="s">
        <v>110</v>
      </c>
      <c r="N35" s="9" t="s">
        <v>19</v>
      </c>
    </row>
    <row r="36" spans="1:14">
      <c r="A36" s="14">
        <f>LOG10(PCAstarch_perc!A36+1)</f>
        <v>1.8646429051546851</v>
      </c>
      <c r="B36" s="14">
        <f>LOG10(PCAstarch_perc!B36+1)</f>
        <v>0.45512696101349459</v>
      </c>
      <c r="C36" s="14">
        <f>LOG10(PCAstarch_perc!C36+1)</f>
        <v>0</v>
      </c>
      <c r="D36" s="14">
        <f>LOG10(PCAstarch_perc!D36+1)</f>
        <v>1.0831839885012988</v>
      </c>
      <c r="E36" s="14">
        <f>LOG10(PCAstarch_perc!E36+1)</f>
        <v>0</v>
      </c>
      <c r="F36" s="14">
        <f>LOG10(PCAstarch_perc!F36+1)</f>
        <v>0.92466209303413549</v>
      </c>
      <c r="G36" s="14">
        <f>LOG10(PCAstarch_perc!G36+1)</f>
        <v>0.45512696101349459</v>
      </c>
      <c r="H36" s="14">
        <f>LOG10(PCAstarch_perc!H36+1)</f>
        <v>0</v>
      </c>
      <c r="I36" s="14">
        <f>LOG10(PCAstarch_perc!I36+1)</f>
        <v>0</v>
      </c>
      <c r="J36" s="14">
        <f>LOG10(PCAstarch_perc!J36+1)</f>
        <v>0</v>
      </c>
      <c r="K36" s="14">
        <f>LOG10(PCAstarch_perc!K36+1)</f>
        <v>0</v>
      </c>
      <c r="L36" s="14">
        <f>LOG10(PCAstarch_perc!L36+1)</f>
        <v>0.81660950220281925</v>
      </c>
      <c r="M36" s="3" t="s">
        <v>110</v>
      </c>
      <c r="N36" s="9" t="s">
        <v>86</v>
      </c>
    </row>
    <row r="37" spans="1:14">
      <c r="A37" s="14">
        <f>LOG10(PCAstarch_perc!A37+1)</f>
        <v>1.8035719729193889</v>
      </c>
      <c r="B37" s="14">
        <f>LOG10(PCAstarch_perc!B37+1)</f>
        <v>1.3520923125898203</v>
      </c>
      <c r="C37" s="14">
        <f>LOG10(PCAstarch_perc!C37+1)</f>
        <v>0.28658656777170816</v>
      </c>
      <c r="D37" s="14">
        <f>LOG10(PCAstarch_perc!D37+1)</f>
        <v>1.0868918098953346</v>
      </c>
      <c r="E37" s="14">
        <f>LOG10(PCAstarch_perc!E37+1)</f>
        <v>0.28658656777170816</v>
      </c>
      <c r="F37" s="14">
        <f>LOG10(PCAstarch_perc!F37+1)</f>
        <v>0</v>
      </c>
      <c r="G37" s="14">
        <f>LOG10(PCAstarch_perc!G37+1)</f>
        <v>0.45775459779197686</v>
      </c>
      <c r="H37" s="14">
        <f>LOG10(PCAstarch_perc!H37+1)</f>
        <v>0</v>
      </c>
      <c r="I37" s="14">
        <f>LOG10(PCAstarch_perc!I37+1)</f>
        <v>0</v>
      </c>
      <c r="J37" s="14">
        <f>LOG10(PCAstarch_perc!J37+1)</f>
        <v>0</v>
      </c>
      <c r="K37" s="14">
        <f>LOG10(PCAstarch_perc!K37+1)</f>
        <v>0</v>
      </c>
      <c r="L37" s="14">
        <f>LOG10(PCAstarch_perc!L37+1)</f>
        <v>0.28658656777170816</v>
      </c>
      <c r="M37" s="3" t="s">
        <v>110</v>
      </c>
      <c r="N37" s="9" t="s">
        <v>87</v>
      </c>
    </row>
    <row r="38" spans="1:14">
      <c r="A38" s="14">
        <f>LOG10(PCAstarch_perc!A38+1)</f>
        <v>1.3567738528496813</v>
      </c>
      <c r="B38" s="14">
        <f>LOG10(PCAstarch_perc!B38+1)</f>
        <v>1.2646125313574494</v>
      </c>
      <c r="C38" s="14">
        <f>LOG10(PCAstarch_perc!C38+1)</f>
        <v>0</v>
      </c>
      <c r="D38" s="14">
        <f>LOG10(PCAstarch_perc!D38+1)</f>
        <v>1.6034738650083191</v>
      </c>
      <c r="E38" s="14">
        <f>LOG10(PCAstarch_perc!E38+1)</f>
        <v>0</v>
      </c>
      <c r="F38" s="14">
        <f>LOG10(PCAstarch_perc!F38+1)</f>
        <v>0</v>
      </c>
      <c r="G38" s="14">
        <f>LOG10(PCAstarch_perc!G38+1)</f>
        <v>0</v>
      </c>
      <c r="H38" s="14">
        <f>LOG10(PCAstarch_perc!H38+1)</f>
        <v>0</v>
      </c>
      <c r="I38" s="14">
        <f>LOG10(PCAstarch_perc!I38+1)</f>
        <v>0</v>
      </c>
      <c r="J38" s="14">
        <f>LOG10(PCAstarch_perc!J38+1)</f>
        <v>0</v>
      </c>
      <c r="K38" s="14">
        <f>LOG10(PCAstarch_perc!K38+1)</f>
        <v>0</v>
      </c>
      <c r="L38" s="14">
        <f>LOG10(PCAstarch_perc!L38+1)</f>
        <v>1.3567738528496813</v>
      </c>
      <c r="M38" s="3" t="s">
        <v>110</v>
      </c>
      <c r="N38" s="9" t="s">
        <v>20</v>
      </c>
    </row>
    <row r="39" spans="1:14">
      <c r="A39" s="14">
        <f>LOG10(PCAstarch_perc!A39+1)</f>
        <v>1.9399531132759833</v>
      </c>
      <c r="B39" s="14">
        <f>LOG10(PCAstarch_perc!B39+1)</f>
        <v>0.27174061956199363</v>
      </c>
      <c r="C39" s="14">
        <f>LOG10(PCAstarch_perc!C39+1)</f>
        <v>0.15678610386029457</v>
      </c>
      <c r="D39" s="14">
        <f>LOG10(PCAstarch_perc!D39+1)</f>
        <v>1.058227912472165</v>
      </c>
      <c r="E39" s="14">
        <f>LOG10(PCAstarch_perc!E39+1)</f>
        <v>0.27174061956199363</v>
      </c>
      <c r="F39" s="14">
        <f>LOG10(PCAstarch_perc!F39+1)</f>
        <v>0</v>
      </c>
      <c r="G39" s="14">
        <f>LOG10(PCAstarch_perc!G39+1)</f>
        <v>0.15678610386029457</v>
      </c>
      <c r="H39" s="14">
        <f>LOG10(PCAstarch_perc!H39+1)</f>
        <v>0.15678610386029457</v>
      </c>
      <c r="I39" s="14">
        <f>LOG10(PCAstarch_perc!I39+1)</f>
        <v>0</v>
      </c>
      <c r="J39" s="14">
        <f>LOG10(PCAstarch_perc!J39+1)</f>
        <v>0</v>
      </c>
      <c r="K39" s="14">
        <f>LOG10(PCAstarch_perc!K39+1)</f>
        <v>0</v>
      </c>
      <c r="L39" s="14">
        <f>LOG10(PCAstarch_perc!L39+1)</f>
        <v>0.15678610386029457</v>
      </c>
      <c r="M39" s="3" t="s">
        <v>110</v>
      </c>
      <c r="N39" s="9" t="s">
        <v>88</v>
      </c>
    </row>
    <row r="40" spans="1:14">
      <c r="A40" s="14">
        <f>LOG10(PCAstarch_perc!A40+1)</f>
        <v>1.5357159699855099</v>
      </c>
      <c r="B40" s="14">
        <f>LOG10(PCAstarch_perc!B40+1)</f>
        <v>1.1990641108660365</v>
      </c>
      <c r="C40" s="14">
        <f>LOG10(PCAstarch_perc!C40+1)</f>
        <v>0.92466209303413549</v>
      </c>
      <c r="D40" s="14">
        <f>LOG10(PCAstarch_perc!D40+1)</f>
        <v>1.4861417453935593</v>
      </c>
      <c r="E40" s="14">
        <f>LOG10(PCAstarch_perc!E40+1)</f>
        <v>0</v>
      </c>
      <c r="F40" s="14">
        <f>LOG10(PCAstarch_perc!F40+1)</f>
        <v>0</v>
      </c>
      <c r="G40" s="14">
        <f>LOG10(PCAstarch_perc!G40+1)</f>
        <v>0</v>
      </c>
      <c r="H40" s="14">
        <f>LOG10(PCAstarch_perc!H40+1)</f>
        <v>0</v>
      </c>
      <c r="I40" s="14">
        <f>LOG10(PCAstarch_perc!I40+1)</f>
        <v>0</v>
      </c>
      <c r="J40" s="14">
        <f>LOG10(PCAstarch_perc!J40+1)</f>
        <v>0</v>
      </c>
      <c r="K40" s="14">
        <f>LOG10(PCAstarch_perc!K40+1)</f>
        <v>0</v>
      </c>
      <c r="L40" s="14">
        <f>LOG10(PCAstarch_perc!L40+1)</f>
        <v>1.1990641108660365</v>
      </c>
      <c r="M40" s="3" t="s">
        <v>110</v>
      </c>
      <c r="N40" s="9" t="s">
        <v>89</v>
      </c>
    </row>
    <row r="41" spans="1:14">
      <c r="A41" s="14">
        <f>LOG10(PCAstarch_perc!A41+1)</f>
        <v>0.88460658129793046</v>
      </c>
      <c r="B41" s="14">
        <f>LOG10(PCAstarch_perc!B41+1)</f>
        <v>1.6127838567197355</v>
      </c>
      <c r="C41" s="14">
        <f>LOG10(PCAstarch_perc!C41+1)</f>
        <v>0</v>
      </c>
      <c r="D41" s="14">
        <f>LOG10(PCAstarch_perc!D41+1)</f>
        <v>1.4419568376564116</v>
      </c>
      <c r="E41" s="14">
        <f>LOG10(PCAstarch_perc!E41+1)</f>
        <v>0</v>
      </c>
      <c r="F41" s="14">
        <f>LOG10(PCAstarch_perc!F41+1)</f>
        <v>1.156347200859924</v>
      </c>
      <c r="G41" s="14">
        <f>LOG10(PCAstarch_perc!G41+1)</f>
        <v>0</v>
      </c>
      <c r="H41" s="14">
        <f>LOG10(PCAstarch_perc!H41+1)</f>
        <v>0</v>
      </c>
      <c r="I41" s="14">
        <f>LOG10(PCAstarch_perc!I41+1)</f>
        <v>0</v>
      </c>
      <c r="J41" s="14">
        <f>LOG10(PCAstarch_perc!J41+1)</f>
        <v>0</v>
      </c>
      <c r="K41" s="14">
        <f>LOG10(PCAstarch_perc!K41+1)</f>
        <v>0</v>
      </c>
      <c r="L41" s="14">
        <f>LOG10(PCAstarch_perc!L41+1)</f>
        <v>1.156347200859924</v>
      </c>
      <c r="M41" s="3" t="s">
        <v>110</v>
      </c>
      <c r="N41" s="9" t="s">
        <v>90</v>
      </c>
    </row>
    <row r="42" spans="1:14">
      <c r="A42" s="14">
        <f>LOG10(PCAstarch_perc!A42+1)</f>
        <v>0</v>
      </c>
      <c r="B42" s="14">
        <f>LOG10(PCAstarch_perc!B42+1)</f>
        <v>1.6801087869766791</v>
      </c>
      <c r="C42" s="14">
        <f>LOG10(PCAstarch_perc!C42+1)</f>
        <v>1.2207616539751422</v>
      </c>
      <c r="D42" s="14">
        <f>LOG10(PCAstarch_perc!D42+1)</f>
        <v>1.414973347970818</v>
      </c>
      <c r="E42" s="14">
        <f>LOG10(PCAstarch_perc!E42+1)</f>
        <v>0.61542395288594387</v>
      </c>
      <c r="F42" s="14">
        <f>LOG10(PCAstarch_perc!F42+1)</f>
        <v>0.86033800657099369</v>
      </c>
      <c r="G42" s="14">
        <f>LOG10(PCAstarch_perc!G42+1)</f>
        <v>0</v>
      </c>
      <c r="H42" s="14">
        <f>LOG10(PCAstarch_perc!H42+1)</f>
        <v>0.61542395288594387</v>
      </c>
      <c r="I42" s="14">
        <f>LOG10(PCAstarch_perc!I42+1)</f>
        <v>0</v>
      </c>
      <c r="J42" s="14">
        <f>LOG10(PCAstarch_perc!J42+1)</f>
        <v>0</v>
      </c>
      <c r="K42" s="14">
        <f>LOG10(PCAstarch_perc!K42+1)</f>
        <v>0</v>
      </c>
      <c r="L42" s="14">
        <f>LOG10(PCAstarch_perc!L42+1)</f>
        <v>0</v>
      </c>
      <c r="M42" s="9" t="s">
        <v>26</v>
      </c>
      <c r="N42" s="9" t="s">
        <v>27</v>
      </c>
    </row>
    <row r="43" spans="1:14">
      <c r="A43" s="14">
        <f>LOG10(PCAstarch_perc!A43+1)</f>
        <v>0</v>
      </c>
      <c r="B43" s="14">
        <f>LOG10(PCAstarch_perc!B43+1)</f>
        <v>1.5910646070264991</v>
      </c>
      <c r="C43" s="14">
        <f>LOG10(PCAstarch_perc!C43+1)</f>
        <v>0.95424250943932487</v>
      </c>
      <c r="D43" s="14">
        <f>LOG10(PCAstarch_perc!D43+1)</f>
        <v>1.5910646070264991</v>
      </c>
      <c r="E43" s="14">
        <f>LOG10(PCAstarch_perc!E43+1)</f>
        <v>0.84509804001425681</v>
      </c>
      <c r="F43" s="14">
        <f>LOG10(PCAstarch_perc!F43+1)</f>
        <v>0</v>
      </c>
      <c r="G43" s="14">
        <f>LOG10(PCAstarch_perc!G43+1)</f>
        <v>0.69897000433601886</v>
      </c>
      <c r="H43" s="14">
        <f>LOG10(PCAstarch_perc!H43+1)</f>
        <v>0.69897000433601886</v>
      </c>
      <c r="I43" s="14">
        <f>LOG10(PCAstarch_perc!I43+1)</f>
        <v>0</v>
      </c>
      <c r="J43" s="14">
        <f>LOG10(PCAstarch_perc!J43+1)</f>
        <v>0</v>
      </c>
      <c r="K43" s="14">
        <f>LOG10(PCAstarch_perc!K43+1)</f>
        <v>0</v>
      </c>
      <c r="L43" s="14">
        <f>LOG10(PCAstarch_perc!L43+1)</f>
        <v>0.47712125471966244</v>
      </c>
      <c r="M43" s="9" t="s">
        <v>26</v>
      </c>
      <c r="N43" s="9" t="s">
        <v>29</v>
      </c>
    </row>
    <row r="44" spans="1:14">
      <c r="A44" s="14">
        <f>LOG10(PCAstarch_perc!A44+1)</f>
        <v>0</v>
      </c>
      <c r="B44" s="14">
        <f>LOG10(PCAstarch_perc!B44+1)</f>
        <v>1.0831839885012988</v>
      </c>
      <c r="C44" s="14">
        <f>LOG10(PCAstarch_perc!C44+1)</f>
        <v>0</v>
      </c>
      <c r="D44" s="14">
        <f>LOG10(PCAstarch_perc!D44+1)</f>
        <v>1.752475272897434</v>
      </c>
      <c r="E44" s="14">
        <f>LOG10(PCAstarch_perc!E44+1)</f>
        <v>1.0831839885012988</v>
      </c>
      <c r="F44" s="14">
        <f>LOG10(PCAstarch_perc!F44+1)</f>
        <v>1.0831839885012988</v>
      </c>
      <c r="G44" s="14">
        <f>LOG10(PCAstarch_perc!G44+1)</f>
        <v>0</v>
      </c>
      <c r="H44" s="14">
        <f>LOG10(PCAstarch_perc!H44+1)</f>
        <v>0</v>
      </c>
      <c r="I44" s="14">
        <f>LOG10(PCAstarch_perc!I44+1)</f>
        <v>0</v>
      </c>
      <c r="J44" s="14">
        <f>LOG10(PCAstarch_perc!J44+1)</f>
        <v>0</v>
      </c>
      <c r="K44" s="14">
        <f>LOG10(PCAstarch_perc!K44+1)</f>
        <v>0</v>
      </c>
      <c r="L44" s="14">
        <f>LOG10(PCAstarch_perc!L44+1)</f>
        <v>1.0831839885012988</v>
      </c>
      <c r="M44" s="9" t="s">
        <v>26</v>
      </c>
      <c r="N44" s="9" t="s">
        <v>30</v>
      </c>
    </row>
    <row r="45" spans="1:14">
      <c r="A45" s="14">
        <f>LOG10(PCAstarch_perc!A45+1)</f>
        <v>0</v>
      </c>
      <c r="B45" s="14">
        <f>LOG10(PCAstarch_perc!B45+1)</f>
        <v>1.6034738650083191</v>
      </c>
      <c r="C45" s="14">
        <f>LOG10(PCAstarch_perc!C45+1)</f>
        <v>0.98657702703056782</v>
      </c>
      <c r="D45" s="14">
        <f>LOG10(PCAstarch_perc!D45+1)</f>
        <v>1.1474746863135099</v>
      </c>
      <c r="E45" s="14">
        <f>LOG10(PCAstarch_perc!E45+1)</f>
        <v>0.72817727542180499</v>
      </c>
      <c r="F45" s="14">
        <f>LOG10(PCAstarch_perc!F45+1)</f>
        <v>0.98657702703056782</v>
      </c>
      <c r="G45" s="14">
        <f>LOG10(PCAstarch_perc!G45+1)</f>
        <v>1.2646125313574494</v>
      </c>
      <c r="H45" s="14">
        <f>LOG10(PCAstarch_perc!H45+1)</f>
        <v>0.98657702703056782</v>
      </c>
      <c r="I45" s="14">
        <f>LOG10(PCAstarch_perc!I45+1)</f>
        <v>0</v>
      </c>
      <c r="J45" s="14">
        <f>LOG10(PCAstarch_perc!J45+1)</f>
        <v>0</v>
      </c>
      <c r="K45" s="14">
        <f>LOG10(PCAstarch_perc!K45+1)</f>
        <v>0</v>
      </c>
      <c r="L45" s="14">
        <f>LOG10(PCAstarch_perc!L45+1)</f>
        <v>0</v>
      </c>
      <c r="M45" s="9" t="s">
        <v>26</v>
      </c>
      <c r="N45" s="9" t="s">
        <v>45</v>
      </c>
    </row>
    <row r="46" spans="1:14">
      <c r="A46" s="14">
        <f>LOG10(PCAstarch_perc!A46+1)</f>
        <v>0.90404134439735884</v>
      </c>
      <c r="B46" s="14">
        <f>LOG10(PCAstarch_perc!B46+1)</f>
        <v>1.512937048067289</v>
      </c>
      <c r="C46" s="14">
        <f>LOG10(PCAstarch_perc!C46+1)</f>
        <v>1.1232210238275815</v>
      </c>
      <c r="D46" s="14">
        <f>LOG10(PCAstarch_perc!D46+1)</f>
        <v>1.4075846960974987</v>
      </c>
      <c r="E46" s="14">
        <f>LOG10(PCAstarch_perc!E46+1)</f>
        <v>0.44002479673674239</v>
      </c>
      <c r="F46" s="14">
        <f>LOG10(PCAstarch_perc!F46+1)</f>
        <v>0</v>
      </c>
      <c r="G46" s="14">
        <f>LOG10(PCAstarch_perc!G46+1)</f>
        <v>0.98998033950123754</v>
      </c>
      <c r="H46" s="14">
        <f>LOG10(PCAstarch_perc!H46+1)</f>
        <v>1.1232210238275815</v>
      </c>
      <c r="I46" s="14">
        <f>LOG10(PCAstarch_perc!I46+1)</f>
        <v>0</v>
      </c>
      <c r="J46" s="14">
        <f>LOG10(PCAstarch_perc!J46+1)</f>
        <v>0</v>
      </c>
      <c r="K46" s="14">
        <f>LOG10(PCAstarch_perc!K46+1)</f>
        <v>0</v>
      </c>
      <c r="L46" s="14">
        <f>LOG10(PCAstarch_perc!L46+1)</f>
        <v>0.44002479673674239</v>
      </c>
      <c r="M46" s="9" t="s">
        <v>26</v>
      </c>
      <c r="N46" s="9" t="s">
        <v>33</v>
      </c>
    </row>
    <row r="47" spans="1:14">
      <c r="A47" s="14">
        <f>LOG10(PCAstarch_perc!A47+1)</f>
        <v>1.5988963590970438</v>
      </c>
      <c r="B47" s="14">
        <f>LOG10(PCAstarch_perc!B47+1)</f>
        <v>1.3086676654098617</v>
      </c>
      <c r="C47" s="14">
        <f>LOG10(PCAstarch_perc!C47+1)</f>
        <v>0</v>
      </c>
      <c r="D47" s="14">
        <f>LOG10(PCAstarch_perc!D47+1)</f>
        <v>1.5218969714492439</v>
      </c>
      <c r="E47" s="14">
        <f>LOG10(PCAstarch_perc!E47+1)</f>
        <v>0</v>
      </c>
      <c r="F47" s="14">
        <f>LOG10(PCAstarch_perc!F47+1)</f>
        <v>0</v>
      </c>
      <c r="G47" s="14">
        <f>LOG10(PCAstarch_perc!G47+1)</f>
        <v>0</v>
      </c>
      <c r="H47" s="14">
        <f>LOG10(PCAstarch_perc!H47+1)</f>
        <v>0.87225028605787158</v>
      </c>
      <c r="I47" s="14">
        <f>LOG10(PCAstarch_perc!I47+1)</f>
        <v>0</v>
      </c>
      <c r="J47" s="14">
        <f>LOG10(PCAstarch_perc!J47+1)</f>
        <v>0</v>
      </c>
      <c r="K47" s="14">
        <f>LOG10(PCAstarch_perc!K47+1)</f>
        <v>0</v>
      </c>
      <c r="L47" s="14">
        <f>LOG10(PCAstarch_perc!L47+1)</f>
        <v>0.62590960182149158</v>
      </c>
      <c r="M47" s="9" t="s">
        <v>26</v>
      </c>
      <c r="N47" s="9" t="s">
        <v>39</v>
      </c>
    </row>
    <row r="48" spans="1:14">
      <c r="A48" s="14">
        <f>LOG10(PCAstarch_perc!A48+1)</f>
        <v>0.71321044345062912</v>
      </c>
      <c r="B48" s="14">
        <f>LOG10(PCAstarch_perc!B48+1)</f>
        <v>0.71321044345062912</v>
      </c>
      <c r="C48" s="14">
        <f>LOG10(PCAstarch_perc!C48+1)</f>
        <v>0.71321044345062912</v>
      </c>
      <c r="D48" s="14">
        <f>LOG10(PCAstarch_perc!D48+1)</f>
        <v>1.8027737252919758</v>
      </c>
      <c r="E48" s="14">
        <f>LOG10(PCAstarch_perc!E48+1)</f>
        <v>1.1303337684950061</v>
      </c>
      <c r="F48" s="14">
        <f>LOG10(PCAstarch_perc!F48+1)</f>
        <v>0</v>
      </c>
      <c r="G48" s="14">
        <f>LOG10(PCAstarch_perc!G48+1)</f>
        <v>0.71321044345062912</v>
      </c>
      <c r="H48" s="14">
        <f>LOG10(PCAstarch_perc!H48+1)</f>
        <v>0</v>
      </c>
      <c r="I48" s="14">
        <f>LOG10(PCAstarch_perc!I48+1)</f>
        <v>0.71321044345062912</v>
      </c>
      <c r="J48" s="14">
        <f>LOG10(PCAstarch_perc!J48+1)</f>
        <v>0</v>
      </c>
      <c r="K48" s="14">
        <f>LOG10(PCAstarch_perc!K48+1)</f>
        <v>0</v>
      </c>
      <c r="L48" s="14">
        <f>LOG10(PCAstarch_perc!L48+1)</f>
        <v>0.71321044345062912</v>
      </c>
      <c r="M48" s="9" t="s">
        <v>26</v>
      </c>
      <c r="N48" s="9" t="s">
        <v>40</v>
      </c>
    </row>
    <row r="49" spans="1:14">
      <c r="A49" s="14">
        <f>LOG10(PCAstarch_perc!A49+1)</f>
        <v>0</v>
      </c>
      <c r="B49" s="14">
        <f>LOG10(PCAstarch_perc!B49+1)</f>
        <v>1.1842857376709528</v>
      </c>
      <c r="C49" s="14">
        <f>LOG10(PCAstarch_perc!C49+1)</f>
        <v>0</v>
      </c>
      <c r="D49" s="14">
        <f>LOG10(PCAstarch_perc!D49+1)</f>
        <v>1.6420403354629296</v>
      </c>
      <c r="E49" s="14">
        <f>LOG10(PCAstarch_perc!E49+1)</f>
        <v>0</v>
      </c>
      <c r="F49" s="14">
        <f>LOG10(PCAstarch_perc!F49+1)</f>
        <v>1.1842857376709528</v>
      </c>
      <c r="G49" s="14">
        <f>LOG10(PCAstarch_perc!G49+1)</f>
        <v>1.1842857376709528</v>
      </c>
      <c r="H49" s="14">
        <f>LOG10(PCAstarch_perc!H49+1)</f>
        <v>1.1842857376709528</v>
      </c>
      <c r="I49" s="14">
        <f>LOG10(PCAstarch_perc!I49+1)</f>
        <v>0</v>
      </c>
      <c r="J49" s="14">
        <f>LOG10(PCAstarch_perc!J49+1)</f>
        <v>0</v>
      </c>
      <c r="K49" s="14">
        <f>LOG10(PCAstarch_perc!K49+1)</f>
        <v>0</v>
      </c>
      <c r="L49" s="14">
        <f>LOG10(PCAstarch_perc!L49+1)</f>
        <v>0</v>
      </c>
      <c r="M49" s="9" t="s">
        <v>26</v>
      </c>
      <c r="N49" s="9" t="s">
        <v>28</v>
      </c>
    </row>
    <row r="50" spans="1:14">
      <c r="A50" s="14">
        <f>LOG10(PCAstarch_perc!A50+1)</f>
        <v>0</v>
      </c>
      <c r="B50" s="14">
        <f>LOG10(PCAstarch_perc!B50+1)</f>
        <v>1.3222192947339193</v>
      </c>
      <c r="C50" s="14">
        <f>LOG10(PCAstarch_perc!C50+1)</f>
        <v>1.3222192947339193</v>
      </c>
      <c r="D50" s="14">
        <f>LOG10(PCAstarch_perc!D50+1)</f>
        <v>0</v>
      </c>
      <c r="E50" s="14">
        <f>LOG10(PCAstarch_perc!E50+1)</f>
        <v>0</v>
      </c>
      <c r="F50" s="14">
        <f>LOG10(PCAstarch_perc!F50+1)</f>
        <v>0</v>
      </c>
      <c r="G50" s="14">
        <f>LOG10(PCAstarch_perc!G50+1)</f>
        <v>1.3222192947339193</v>
      </c>
      <c r="H50" s="14">
        <f>LOG10(PCAstarch_perc!H50+1)</f>
        <v>0</v>
      </c>
      <c r="I50" s="14">
        <f>LOG10(PCAstarch_perc!I50+1)</f>
        <v>0</v>
      </c>
      <c r="J50" s="14">
        <f>LOG10(PCAstarch_perc!J50+1)</f>
        <v>0</v>
      </c>
      <c r="K50" s="14">
        <f>LOG10(PCAstarch_perc!K50+1)</f>
        <v>0</v>
      </c>
      <c r="L50" s="14">
        <f>LOG10(PCAstarch_perc!L50+1)</f>
        <v>1.6127838567197355</v>
      </c>
      <c r="M50" s="9" t="s">
        <v>26</v>
      </c>
      <c r="N50" s="9" t="s">
        <v>31</v>
      </c>
    </row>
    <row r="51" spans="1:14">
      <c r="A51" s="14">
        <f>LOG10(PCAstarch_perc!A51+1)</f>
        <v>1.9629199131370532</v>
      </c>
      <c r="B51" s="14">
        <f>LOG10(PCAstarch_perc!B51+1)</f>
        <v>0</v>
      </c>
      <c r="C51" s="14">
        <f>LOG10(PCAstarch_perc!C51+1)</f>
        <v>0</v>
      </c>
      <c r="D51" s="14">
        <f>LOG10(PCAstarch_perc!D51+1)</f>
        <v>0.70600326706722272</v>
      </c>
      <c r="E51" s="14">
        <f>LOG10(PCAstarch_perc!E51+1)</f>
        <v>0.30543911456903622</v>
      </c>
      <c r="F51" s="14">
        <f>LOG10(PCAstarch_perc!F51+1)</f>
        <v>0</v>
      </c>
      <c r="G51" s="14">
        <f>LOG10(PCAstarch_perc!G51+1)</f>
        <v>0.30543911456903622</v>
      </c>
      <c r="H51" s="14">
        <f>LOG10(PCAstarch_perc!H51+1)</f>
        <v>0.4829901883837604</v>
      </c>
      <c r="I51" s="14">
        <f>LOG10(PCAstarch_perc!I51+1)</f>
        <v>0</v>
      </c>
      <c r="J51" s="14">
        <f>LOG10(PCAstarch_perc!J51+1)</f>
        <v>0</v>
      </c>
      <c r="K51" s="14">
        <f>LOG10(PCAstarch_perc!K51+1)</f>
        <v>0</v>
      </c>
      <c r="L51" s="14">
        <f>LOG10(PCAstarch_perc!L51+1)</f>
        <v>0.30543911456903622</v>
      </c>
      <c r="M51" s="9" t="s">
        <v>26</v>
      </c>
      <c r="N51" s="9" t="s">
        <v>32</v>
      </c>
    </row>
    <row r="52" spans="1:14">
      <c r="A52" s="14">
        <f>LOG10(PCAstarch_perc!A52+1)</f>
        <v>0</v>
      </c>
      <c r="B52" s="14">
        <f>LOG10(PCAstarch_perc!B52+1)</f>
        <v>1.1303337684950061</v>
      </c>
      <c r="C52" s="14">
        <f>LOG10(PCAstarch_perc!C52+1)</f>
        <v>0</v>
      </c>
      <c r="D52" s="14">
        <f>LOG10(PCAstarch_perc!D52+1)</f>
        <v>1.9259992664561554</v>
      </c>
      <c r="E52" s="14">
        <f>LOG10(PCAstarch_perc!E52+1)</f>
        <v>0</v>
      </c>
      <c r="F52" s="14">
        <f>LOG10(PCAstarch_perc!F52+1)</f>
        <v>0</v>
      </c>
      <c r="G52" s="14">
        <f>LOG10(PCAstarch_perc!G52+1)</f>
        <v>0.71321044345062912</v>
      </c>
      <c r="H52" s="14">
        <f>LOG10(PCAstarch_perc!H52+1)</f>
        <v>0</v>
      </c>
      <c r="I52" s="14">
        <f>LOG10(PCAstarch_perc!I52+1)</f>
        <v>0</v>
      </c>
      <c r="J52" s="14">
        <f>LOG10(PCAstarch_perc!J52+1)</f>
        <v>0</v>
      </c>
      <c r="K52" s="14">
        <f>LOG10(PCAstarch_perc!K52+1)</f>
        <v>0</v>
      </c>
      <c r="L52" s="14">
        <f>LOG10(PCAstarch_perc!L52+1)</f>
        <v>0</v>
      </c>
      <c r="M52" s="9" t="s">
        <v>26</v>
      </c>
      <c r="N52" s="9" t="s">
        <v>34</v>
      </c>
    </row>
    <row r="53" spans="1:14">
      <c r="A53" s="14">
        <f>LOG10(PCAstarch_perc!A53+1)</f>
        <v>1.7811828043890421</v>
      </c>
      <c r="B53" s="14">
        <f>LOG10(PCAstarch_perc!B53+1)</f>
        <v>1.4327602106415767</v>
      </c>
      <c r="C53" s="14">
        <f>LOG10(PCAstarch_perc!C53+1)</f>
        <v>0.59090318926515262</v>
      </c>
      <c r="D53" s="14">
        <f>LOG10(PCAstarch_perc!D53+1)</f>
        <v>0.9162631756578159</v>
      </c>
      <c r="E53" s="14">
        <f>LOG10(PCAstarch_perc!E53+1)</f>
        <v>0.38903761387641828</v>
      </c>
      <c r="F53" s="14">
        <f>LOG10(PCAstarch_perc!F53+1)</f>
        <v>0.38903761387641828</v>
      </c>
      <c r="G53" s="14">
        <f>LOG10(PCAstarch_perc!G53+1)</f>
        <v>0</v>
      </c>
      <c r="H53" s="14">
        <f>LOG10(PCAstarch_perc!H53+1)</f>
        <v>0</v>
      </c>
      <c r="I53" s="14">
        <f>LOG10(PCAstarch_perc!I53+1)</f>
        <v>0</v>
      </c>
      <c r="J53" s="14">
        <f>LOG10(PCAstarch_perc!J53+1)</f>
        <v>0</v>
      </c>
      <c r="K53" s="14">
        <f>LOG10(PCAstarch_perc!K53+1)</f>
        <v>0</v>
      </c>
      <c r="L53" s="14">
        <f>LOG10(PCAstarch_perc!L53+1)</f>
        <v>0.38903761387641828</v>
      </c>
      <c r="M53" s="9" t="s">
        <v>26</v>
      </c>
      <c r="N53" s="9" t="s">
        <v>35</v>
      </c>
    </row>
    <row r="54" spans="1:14">
      <c r="A54" s="14">
        <f>LOG10(PCAstarch_perc!A54+1)</f>
        <v>0.79679336043970184</v>
      </c>
      <c r="B54" s="14">
        <f>LOG10(PCAstarch_perc!B54+1)</f>
        <v>0</v>
      </c>
      <c r="C54" s="14">
        <f>LOG10(PCAstarch_perc!C54+1)</f>
        <v>0</v>
      </c>
      <c r="D54" s="14">
        <f>LOG10(PCAstarch_perc!D54+1)</f>
        <v>1.7700764855755211</v>
      </c>
      <c r="E54" s="14">
        <f>LOG10(PCAstarch_perc!E54+1)</f>
        <v>0</v>
      </c>
      <c r="F54" s="14">
        <f>LOG10(PCAstarch_perc!F54+1)</f>
        <v>0</v>
      </c>
      <c r="G54" s="14">
        <f>LOG10(PCAstarch_perc!G54+1)</f>
        <v>1.4364137568956288</v>
      </c>
      <c r="H54" s="14">
        <f>LOG10(PCAstarch_perc!H54+1)</f>
        <v>0</v>
      </c>
      <c r="I54" s="14">
        <f>LOG10(PCAstarch_perc!I54+1)</f>
        <v>0</v>
      </c>
      <c r="J54" s="14">
        <f>LOG10(PCAstarch_perc!J54+1)</f>
        <v>0</v>
      </c>
      <c r="K54" s="14">
        <f>LOG10(PCAstarch_perc!K54+1)</f>
        <v>0</v>
      </c>
      <c r="L54" s="14">
        <f>LOG10(PCAstarch_perc!L54+1)</f>
        <v>1.0616905138872894</v>
      </c>
      <c r="M54" s="9" t="s">
        <v>26</v>
      </c>
      <c r="N54" s="9" t="s">
        <v>36</v>
      </c>
    </row>
    <row r="55" spans="1:14">
      <c r="A55" s="14">
        <f>LOG10(PCAstarch_perc!A55+1)</f>
        <v>0</v>
      </c>
      <c r="B55" s="14">
        <f>LOG10(PCAstarch_perc!B55+1)</f>
        <v>1.4021310615289002</v>
      </c>
      <c r="C55" s="14">
        <f>LOG10(PCAstarch_perc!C55+1)</f>
        <v>0.60533770108919827</v>
      </c>
      <c r="D55" s="14">
        <f>LOG10(PCAstarch_perc!D55+1)</f>
        <v>1.5357159699855099</v>
      </c>
      <c r="E55" s="14">
        <f>LOG10(PCAstarch_perc!E55+1)</f>
        <v>1.4513677038686126</v>
      </c>
      <c r="F55" s="14">
        <f>LOG10(PCAstarch_perc!F55+1)</f>
        <v>0.60533770108919827</v>
      </c>
      <c r="G55" s="14">
        <f>LOG10(PCAstarch_perc!G55+1)</f>
        <v>0.84884198114813147</v>
      </c>
      <c r="H55" s="14">
        <f>LOG10(PCAstarch_perc!H55+1)</f>
        <v>0</v>
      </c>
      <c r="I55" s="14">
        <f>LOG10(PCAstarch_perc!I55+1)</f>
        <v>0</v>
      </c>
      <c r="J55" s="14">
        <f>LOG10(PCAstarch_perc!J55+1)</f>
        <v>0</v>
      </c>
      <c r="K55" s="14">
        <f>LOG10(PCAstarch_perc!K55+1)</f>
        <v>0</v>
      </c>
      <c r="L55" s="14">
        <f>LOG10(PCAstarch_perc!L55+1)</f>
        <v>0.60533770108919827</v>
      </c>
      <c r="M55" s="9" t="s">
        <v>26</v>
      </c>
      <c r="N55" s="9" t="s">
        <v>37</v>
      </c>
    </row>
    <row r="56" spans="1:14">
      <c r="A56" s="14">
        <f>LOG10(PCAstarch_perc!A56+1)</f>
        <v>0</v>
      </c>
      <c r="B56" s="14">
        <f>LOG10(PCAstarch_perc!B56+1)</f>
        <v>1.414973347970818</v>
      </c>
      <c r="C56" s="14">
        <f>LOG10(PCAstarch_perc!C56+1)</f>
        <v>0</v>
      </c>
      <c r="D56" s="14">
        <f>LOG10(PCAstarch_perc!D56+1)</f>
        <v>1.5357159699855099</v>
      </c>
      <c r="E56" s="14">
        <f>LOG10(PCAstarch_perc!E56+1)</f>
        <v>1.2471546148811266</v>
      </c>
      <c r="F56" s="14">
        <f>LOG10(PCAstarch_perc!F56+1)</f>
        <v>0</v>
      </c>
      <c r="G56" s="14">
        <f>LOG10(PCAstarch_perc!G56+1)</f>
        <v>0.97003677662255683</v>
      </c>
      <c r="H56" s="14">
        <f>LOG10(PCAstarch_perc!H56+1)</f>
        <v>0</v>
      </c>
      <c r="I56" s="14">
        <f>LOG10(PCAstarch_perc!I56+1)</f>
        <v>0</v>
      </c>
      <c r="J56" s="14">
        <f>LOG10(PCAstarch_perc!J56+1)</f>
        <v>0</v>
      </c>
      <c r="K56" s="14">
        <f>LOG10(PCAstarch_perc!K56+1)</f>
        <v>0</v>
      </c>
      <c r="L56" s="14">
        <f>LOG10(PCAstarch_perc!L56+1)</f>
        <v>1.2471546148811266</v>
      </c>
      <c r="M56" s="9" t="s">
        <v>26</v>
      </c>
      <c r="N56" s="9" t="s">
        <v>38</v>
      </c>
    </row>
    <row r="57" spans="1:14">
      <c r="A57" s="14">
        <f>LOG10(PCAstarch_perc!A57+1)</f>
        <v>1.5357159699855099</v>
      </c>
      <c r="B57" s="14">
        <f>LOG10(PCAstarch_perc!B57+1)</f>
        <v>0.99514749720558793</v>
      </c>
      <c r="C57" s="14">
        <f>LOG10(PCAstarch_perc!C57+1)</f>
        <v>0</v>
      </c>
      <c r="D57" s="14">
        <f>LOG10(PCAstarch_perc!D57+1)</f>
        <v>1.5885829175198549</v>
      </c>
      <c r="E57" s="14">
        <f>LOG10(PCAstarch_perc!E57+1)</f>
        <v>0</v>
      </c>
      <c r="F57" s="14">
        <f>LOG10(PCAstarch_perc!F57+1)</f>
        <v>0</v>
      </c>
      <c r="G57" s="14">
        <f>LOG10(PCAstarch_perc!G57+1)</f>
        <v>0.50815548845963121</v>
      </c>
      <c r="H57" s="14">
        <f>LOG10(PCAstarch_perc!H57+1)</f>
        <v>0.50815548845963121</v>
      </c>
      <c r="I57" s="14">
        <f>LOG10(PCAstarch_perc!I57+1)</f>
        <v>0</v>
      </c>
      <c r="J57" s="14">
        <f>LOG10(PCAstarch_perc!J57+1)</f>
        <v>0</v>
      </c>
      <c r="K57" s="14">
        <f>LOG10(PCAstarch_perc!K57+1)</f>
        <v>0</v>
      </c>
      <c r="L57" s="14">
        <f>LOG10(PCAstarch_perc!L57+1)</f>
        <v>1.2189437589729493</v>
      </c>
      <c r="M57" s="9" t="s">
        <v>26</v>
      </c>
      <c r="N57" s="9" t="s">
        <v>41</v>
      </c>
    </row>
    <row r="58" spans="1:14">
      <c r="A58" s="14">
        <f>LOG10(PCAstarch_perc!A58+1)</f>
        <v>0</v>
      </c>
      <c r="B58" s="14">
        <f>LOG10(PCAstarch_perc!B58+1)</f>
        <v>0.95424250943932487</v>
      </c>
      <c r="C58" s="14">
        <f>LOG10(PCAstarch_perc!C58+1)</f>
        <v>0</v>
      </c>
      <c r="D58" s="14">
        <f>LOG10(PCAstarch_perc!D58+1)</f>
        <v>1.8633228601204559</v>
      </c>
      <c r="E58" s="14">
        <f>LOG10(PCAstarch_perc!E58+1)</f>
        <v>0</v>
      </c>
      <c r="F58" s="14">
        <f>LOG10(PCAstarch_perc!F58+1)</f>
        <v>0</v>
      </c>
      <c r="G58" s="14">
        <f>LOG10(PCAstarch_perc!G58+1)</f>
        <v>1.3222192947339193</v>
      </c>
      <c r="H58" s="14">
        <f>LOG10(PCAstarch_perc!H58+1)</f>
        <v>0</v>
      </c>
      <c r="I58" s="14">
        <f>LOG10(PCAstarch_perc!I58+1)</f>
        <v>0</v>
      </c>
      <c r="J58" s="14">
        <f>LOG10(PCAstarch_perc!J58+1)</f>
        <v>0</v>
      </c>
      <c r="K58" s="14">
        <f>LOG10(PCAstarch_perc!K58+1)</f>
        <v>0</v>
      </c>
      <c r="L58" s="14">
        <f>LOG10(PCAstarch_perc!L58+1)</f>
        <v>0</v>
      </c>
      <c r="M58" s="9" t="s">
        <v>26</v>
      </c>
      <c r="N58" s="9" t="s">
        <v>42</v>
      </c>
    </row>
    <row r="59" spans="1:14">
      <c r="A59" s="14">
        <f>LOG10(PCAstarch_perc!A59+1)</f>
        <v>1.5500173768634768</v>
      </c>
      <c r="B59" s="14">
        <f>LOG10(PCAstarch_perc!B59+1)</f>
        <v>0.64819171240029283</v>
      </c>
      <c r="C59" s="14">
        <f>LOG10(PCAstarch_perc!C59+1)</f>
        <v>0</v>
      </c>
      <c r="D59" s="14">
        <f>LOG10(PCAstarch_perc!D59+1)</f>
        <v>1.661126983043776</v>
      </c>
      <c r="E59" s="14">
        <f>LOG10(PCAstarch_perc!E59+1)</f>
        <v>0.89743748444093185</v>
      </c>
      <c r="F59" s="14">
        <f>LOG10(PCAstarch_perc!F59+1)</f>
        <v>1.0547979000510181</v>
      </c>
      <c r="G59" s="14">
        <f>LOG10(PCAstarch_perc!G59+1)</f>
        <v>0</v>
      </c>
      <c r="H59" s="14">
        <f>LOG10(PCAstarch_perc!H59+1)</f>
        <v>0</v>
      </c>
      <c r="I59" s="14">
        <f>LOG10(PCAstarch_perc!I59+1)</f>
        <v>0</v>
      </c>
      <c r="J59" s="14">
        <f>LOG10(PCAstarch_perc!J59+1)</f>
        <v>0</v>
      </c>
      <c r="K59" s="14">
        <f>LOG10(PCAstarch_perc!K59+1)</f>
        <v>0</v>
      </c>
      <c r="L59" s="14">
        <f>LOG10(PCAstarch_perc!L59+1)</f>
        <v>0</v>
      </c>
      <c r="M59" s="9" t="s">
        <v>26</v>
      </c>
      <c r="N59" s="9" t="s">
        <v>43</v>
      </c>
    </row>
    <row r="60" spans="1:14">
      <c r="A60" s="14">
        <f>LOG10(PCAstarch_perc!A60+1)</f>
        <v>0</v>
      </c>
      <c r="B60" s="14">
        <f>LOG10(PCAstarch_perc!B60+1)</f>
        <v>1.2471546148811266</v>
      </c>
      <c r="C60" s="14">
        <f>LOG10(PCAstarch_perc!C60+1)</f>
        <v>0</v>
      </c>
      <c r="D60" s="14">
        <f>LOG10(PCAstarch_perc!D60+1)</f>
        <v>1.630088714928206</v>
      </c>
      <c r="E60" s="14">
        <f>LOG10(PCAstarch_perc!E60+1)</f>
        <v>0.97003677662255683</v>
      </c>
      <c r="F60" s="14">
        <f>LOG10(PCAstarch_perc!F60+1)</f>
        <v>1.5357159699855099</v>
      </c>
      <c r="G60" s="14">
        <f>LOG10(PCAstarch_perc!G60+1)</f>
        <v>0</v>
      </c>
      <c r="H60" s="14">
        <f>LOG10(PCAstarch_perc!H60+1)</f>
        <v>0</v>
      </c>
      <c r="I60" s="14">
        <f>LOG10(PCAstarch_perc!I60+1)</f>
        <v>0</v>
      </c>
      <c r="J60" s="14">
        <f>LOG10(PCAstarch_perc!J60+1)</f>
        <v>0</v>
      </c>
      <c r="K60" s="14">
        <f>LOG10(PCAstarch_perc!K60+1)</f>
        <v>0</v>
      </c>
      <c r="L60" s="14">
        <f>LOG10(PCAstarch_perc!L60+1)</f>
        <v>0</v>
      </c>
      <c r="M60" s="9" t="s">
        <v>26</v>
      </c>
      <c r="N60" s="9" t="s">
        <v>48</v>
      </c>
    </row>
    <row r="61" spans="1:14">
      <c r="A61" s="14">
        <f>LOG10(PCAstarch_perc!A61+1)</f>
        <v>1.0744348110231632</v>
      </c>
      <c r="B61" s="14">
        <f>LOG10(PCAstarch_perc!B61+1)</f>
        <v>1.6034738650083191</v>
      </c>
      <c r="C61" s="14">
        <f>LOG10(PCAstarch_perc!C61+1)</f>
        <v>1.0744348110231632</v>
      </c>
      <c r="D61" s="14">
        <f>LOG10(PCAstarch_perc!D61+1)</f>
        <v>1.553671999194677</v>
      </c>
      <c r="E61" s="14">
        <f>LOG10(PCAstarch_perc!E61+1)</f>
        <v>0.50159502410286305</v>
      </c>
      <c r="F61" s="14">
        <f>LOG10(PCAstarch_perc!F61+1)</f>
        <v>0.50159502410286305</v>
      </c>
      <c r="G61" s="14">
        <f>LOG10(PCAstarch_perc!G61+1)</f>
        <v>0</v>
      </c>
      <c r="H61" s="14">
        <f>LOG10(PCAstarch_perc!H61+1)</f>
        <v>0</v>
      </c>
      <c r="I61" s="14">
        <f>LOG10(PCAstarch_perc!I61+1)</f>
        <v>0</v>
      </c>
      <c r="J61" s="14">
        <f>LOG10(PCAstarch_perc!J61+1)</f>
        <v>0</v>
      </c>
      <c r="K61" s="14">
        <f>LOG10(PCAstarch_perc!K61+1)</f>
        <v>0</v>
      </c>
      <c r="L61" s="14">
        <f>LOG10(PCAstarch_perc!L61+1)</f>
        <v>0</v>
      </c>
      <c r="M61" s="9" t="s">
        <v>26</v>
      </c>
      <c r="N61" s="9" t="s">
        <v>47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L1" workbookViewId="0">
      <selection activeCell="N2" sqref="N2:W19"/>
    </sheetView>
  </sheetViews>
  <sheetFormatPr baseColWidth="10" defaultRowHeight="15" x14ac:dyDescent="0"/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109</v>
      </c>
      <c r="M1" s="1" t="s">
        <v>108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V1" s="16" t="s">
        <v>57</v>
      </c>
      <c r="W1" s="16" t="s">
        <v>108</v>
      </c>
      <c r="X1" s="2" t="s">
        <v>12</v>
      </c>
    </row>
    <row r="2" spans="1:24">
      <c r="A2" s="18">
        <v>16</v>
      </c>
      <c r="B2" s="18">
        <v>20</v>
      </c>
      <c r="C2" s="18">
        <v>7</v>
      </c>
      <c r="D2" s="18">
        <v>10</v>
      </c>
      <c r="E2" s="18">
        <v>100</v>
      </c>
      <c r="F2" s="18">
        <v>31</v>
      </c>
      <c r="G2" s="18">
        <v>3</v>
      </c>
      <c r="H2" s="18">
        <v>87</v>
      </c>
      <c r="I2" s="18">
        <v>0</v>
      </c>
      <c r="J2" s="18">
        <v>0</v>
      </c>
      <c r="K2" s="18">
        <v>0</v>
      </c>
      <c r="L2" s="18">
        <v>35</v>
      </c>
      <c r="M2" s="18">
        <v>1</v>
      </c>
      <c r="N2" s="13">
        <v>0</v>
      </c>
      <c r="O2" s="13">
        <v>15</v>
      </c>
      <c r="P2" s="13">
        <v>5</v>
      </c>
      <c r="Q2" s="13">
        <v>8</v>
      </c>
      <c r="R2" s="13">
        <v>1</v>
      </c>
      <c r="S2" s="13">
        <v>2</v>
      </c>
      <c r="T2" s="13">
        <v>0</v>
      </c>
      <c r="U2" s="13">
        <v>1</v>
      </c>
      <c r="V2" s="13">
        <v>0</v>
      </c>
      <c r="W2" s="2">
        <v>0</v>
      </c>
      <c r="X2" s="1" t="s">
        <v>27</v>
      </c>
    </row>
    <row r="3" spans="1:24">
      <c r="A3" s="18">
        <v>13</v>
      </c>
      <c r="B3" s="18">
        <v>21</v>
      </c>
      <c r="C3" s="18">
        <v>8</v>
      </c>
      <c r="D3" s="18">
        <v>3</v>
      </c>
      <c r="E3" s="18">
        <v>102</v>
      </c>
      <c r="F3" s="18">
        <v>32</v>
      </c>
      <c r="G3" s="18">
        <v>1</v>
      </c>
      <c r="H3" s="18">
        <v>71</v>
      </c>
      <c r="I3" s="18">
        <v>0</v>
      </c>
      <c r="J3" s="18">
        <v>0</v>
      </c>
      <c r="K3" s="18">
        <v>1</v>
      </c>
      <c r="L3" s="18">
        <v>47</v>
      </c>
      <c r="M3" s="18">
        <v>0</v>
      </c>
      <c r="N3" s="13">
        <v>0</v>
      </c>
      <c r="O3" s="13">
        <v>19</v>
      </c>
      <c r="P3" s="13">
        <v>4</v>
      </c>
      <c r="Q3" s="13">
        <v>19</v>
      </c>
      <c r="R3" s="13">
        <v>3</v>
      </c>
      <c r="S3" s="13">
        <v>0</v>
      </c>
      <c r="T3" s="13">
        <v>2</v>
      </c>
      <c r="U3" s="13">
        <v>2</v>
      </c>
      <c r="V3" s="13">
        <v>0</v>
      </c>
      <c r="W3" s="2">
        <v>1</v>
      </c>
      <c r="X3" s="1" t="s">
        <v>29</v>
      </c>
    </row>
    <row r="4" spans="1:24">
      <c r="A4" s="18">
        <v>4</v>
      </c>
      <c r="B4" s="18">
        <v>32</v>
      </c>
      <c r="C4" s="18">
        <v>9</v>
      </c>
      <c r="D4" s="18">
        <v>52</v>
      </c>
      <c r="E4" s="18">
        <v>16</v>
      </c>
      <c r="F4" s="18">
        <v>8</v>
      </c>
      <c r="G4" s="18">
        <v>0</v>
      </c>
      <c r="H4" s="18">
        <v>14</v>
      </c>
      <c r="I4" s="18">
        <v>0</v>
      </c>
      <c r="J4" s="18">
        <v>3</v>
      </c>
      <c r="K4" s="18">
        <v>4</v>
      </c>
      <c r="L4" s="18">
        <v>194</v>
      </c>
      <c r="M4" s="18">
        <v>22</v>
      </c>
      <c r="N4" s="13">
        <v>0</v>
      </c>
      <c r="O4" s="13">
        <v>1</v>
      </c>
      <c r="P4" s="13">
        <v>0</v>
      </c>
      <c r="Q4" s="13">
        <v>5</v>
      </c>
      <c r="R4" s="13">
        <v>1</v>
      </c>
      <c r="S4" s="13">
        <v>1</v>
      </c>
      <c r="T4" s="13">
        <v>0</v>
      </c>
      <c r="U4" s="13">
        <v>0</v>
      </c>
      <c r="V4" s="13">
        <v>0</v>
      </c>
      <c r="W4" s="2">
        <v>1</v>
      </c>
      <c r="X4" s="1" t="s">
        <v>30</v>
      </c>
    </row>
    <row r="5" spans="1:24">
      <c r="A5" s="18">
        <v>20</v>
      </c>
      <c r="B5" s="18">
        <v>18</v>
      </c>
      <c r="C5" s="18">
        <v>1</v>
      </c>
      <c r="D5" s="18">
        <v>13</v>
      </c>
      <c r="E5" s="18">
        <v>77</v>
      </c>
      <c r="F5" s="18">
        <v>32</v>
      </c>
      <c r="G5" s="18">
        <v>4</v>
      </c>
      <c r="H5" s="18">
        <v>94</v>
      </c>
      <c r="I5" s="18">
        <v>3</v>
      </c>
      <c r="J5" s="18">
        <v>0</v>
      </c>
      <c r="K5" s="18">
        <v>1</v>
      </c>
      <c r="L5" s="18">
        <v>37</v>
      </c>
      <c r="M5" s="18">
        <v>2</v>
      </c>
      <c r="N5" s="13">
        <v>4</v>
      </c>
      <c r="O5" s="13">
        <v>18</v>
      </c>
      <c r="P5" s="13">
        <v>7</v>
      </c>
      <c r="Q5" s="13">
        <v>14</v>
      </c>
      <c r="R5" s="13">
        <v>1</v>
      </c>
      <c r="S5" s="13">
        <v>0</v>
      </c>
      <c r="T5" s="13">
        <v>5</v>
      </c>
      <c r="U5" s="13">
        <v>7</v>
      </c>
      <c r="V5" s="13">
        <v>0</v>
      </c>
      <c r="W5" s="2">
        <v>1</v>
      </c>
      <c r="X5" s="1" t="s">
        <v>33</v>
      </c>
    </row>
    <row r="6" spans="1:24">
      <c r="A6" s="18">
        <v>13</v>
      </c>
      <c r="B6" s="18">
        <v>13</v>
      </c>
      <c r="C6" s="18">
        <v>1</v>
      </c>
      <c r="D6" s="18">
        <v>5</v>
      </c>
      <c r="E6" s="18">
        <v>70</v>
      </c>
      <c r="F6" s="18">
        <v>42</v>
      </c>
      <c r="G6" s="18">
        <v>6</v>
      </c>
      <c r="H6" s="18">
        <v>101</v>
      </c>
      <c r="I6" s="18">
        <v>0</v>
      </c>
      <c r="J6" s="18">
        <v>0</v>
      </c>
      <c r="K6" s="18">
        <v>3</v>
      </c>
      <c r="L6" s="18">
        <v>46</v>
      </c>
      <c r="M6" s="18">
        <v>2</v>
      </c>
      <c r="N6" s="13">
        <v>12</v>
      </c>
      <c r="O6" s="13">
        <v>6</v>
      </c>
      <c r="P6" s="13">
        <v>0</v>
      </c>
      <c r="Q6" s="13">
        <v>10</v>
      </c>
      <c r="R6" s="13">
        <v>0</v>
      </c>
      <c r="S6" s="13">
        <v>0</v>
      </c>
      <c r="T6" s="13">
        <v>0</v>
      </c>
      <c r="U6" s="13">
        <v>2</v>
      </c>
      <c r="V6" s="13">
        <v>0</v>
      </c>
      <c r="W6" s="2">
        <v>1</v>
      </c>
      <c r="X6" s="1" t="s">
        <v>39</v>
      </c>
    </row>
    <row r="7" spans="1:24">
      <c r="A7" s="18">
        <v>18</v>
      </c>
      <c r="B7" s="18">
        <v>12</v>
      </c>
      <c r="C7" s="18">
        <v>9</v>
      </c>
      <c r="D7" s="18">
        <v>7</v>
      </c>
      <c r="E7" s="18">
        <v>92</v>
      </c>
      <c r="F7" s="18">
        <v>34</v>
      </c>
      <c r="G7" s="18">
        <v>6</v>
      </c>
      <c r="H7" s="18">
        <v>92</v>
      </c>
      <c r="I7" s="18">
        <v>0</v>
      </c>
      <c r="J7" s="18">
        <v>0</v>
      </c>
      <c r="K7" s="18">
        <v>0</v>
      </c>
      <c r="L7" s="18">
        <v>30</v>
      </c>
      <c r="M7" s="18">
        <v>1</v>
      </c>
      <c r="N7" s="13">
        <v>1</v>
      </c>
      <c r="O7" s="13">
        <v>1</v>
      </c>
      <c r="P7" s="13">
        <v>1</v>
      </c>
      <c r="Q7" s="13">
        <v>15</v>
      </c>
      <c r="R7" s="13">
        <v>3</v>
      </c>
      <c r="S7" s="13">
        <v>0</v>
      </c>
      <c r="T7" s="13">
        <v>1</v>
      </c>
      <c r="U7" s="13">
        <v>0</v>
      </c>
      <c r="V7" s="13">
        <v>1</v>
      </c>
      <c r="W7" s="2">
        <v>1</v>
      </c>
      <c r="X7" s="1" t="s">
        <v>40</v>
      </c>
    </row>
    <row r="8" spans="1:24">
      <c r="A8" s="18">
        <v>5</v>
      </c>
      <c r="B8" s="18">
        <v>10</v>
      </c>
      <c r="C8" s="18">
        <v>2</v>
      </c>
      <c r="D8" s="18">
        <v>6</v>
      </c>
      <c r="E8" s="18">
        <v>111</v>
      </c>
      <c r="F8" s="18">
        <v>31</v>
      </c>
      <c r="G8" s="18">
        <v>2</v>
      </c>
      <c r="H8" s="18">
        <v>91</v>
      </c>
      <c r="I8" s="18">
        <v>1</v>
      </c>
      <c r="J8" s="18">
        <v>0</v>
      </c>
      <c r="K8" s="18">
        <v>0</v>
      </c>
      <c r="L8" s="18">
        <v>40</v>
      </c>
      <c r="M8" s="18">
        <v>0</v>
      </c>
      <c r="N8" s="13">
        <v>0</v>
      </c>
      <c r="O8" s="13">
        <v>1</v>
      </c>
      <c r="P8" s="13">
        <v>0</v>
      </c>
      <c r="Q8" s="13">
        <v>3</v>
      </c>
      <c r="R8" s="13">
        <v>0</v>
      </c>
      <c r="S8" s="13">
        <v>1</v>
      </c>
      <c r="T8" s="13">
        <v>1</v>
      </c>
      <c r="U8" s="13">
        <v>1</v>
      </c>
      <c r="V8" s="13">
        <v>0</v>
      </c>
      <c r="W8" s="2">
        <v>0</v>
      </c>
      <c r="X8" s="1" t="s">
        <v>28</v>
      </c>
    </row>
    <row r="9" spans="1:24">
      <c r="A9" s="18">
        <v>21</v>
      </c>
      <c r="B9" s="18">
        <v>29</v>
      </c>
      <c r="C9" s="18">
        <v>4</v>
      </c>
      <c r="D9" s="18">
        <v>9</v>
      </c>
      <c r="E9" s="18">
        <v>102</v>
      </c>
      <c r="F9" s="18">
        <v>53</v>
      </c>
      <c r="G9" s="18">
        <v>2</v>
      </c>
      <c r="H9" s="18">
        <v>80</v>
      </c>
      <c r="I9" s="18">
        <v>3</v>
      </c>
      <c r="J9" s="18">
        <v>0</v>
      </c>
      <c r="K9" s="18">
        <v>1</v>
      </c>
      <c r="L9" s="18">
        <v>27</v>
      </c>
      <c r="M9" s="18">
        <v>0</v>
      </c>
      <c r="N9" s="13">
        <v>89</v>
      </c>
      <c r="O9" s="13">
        <v>0</v>
      </c>
      <c r="P9" s="13">
        <v>0</v>
      </c>
      <c r="Q9" s="13">
        <v>4</v>
      </c>
      <c r="R9" s="13">
        <v>1</v>
      </c>
      <c r="S9" s="13">
        <v>0</v>
      </c>
      <c r="T9" s="13">
        <v>1</v>
      </c>
      <c r="U9" s="13">
        <v>2</v>
      </c>
      <c r="V9" s="13">
        <v>0</v>
      </c>
      <c r="W9" s="2">
        <v>1</v>
      </c>
      <c r="X9" s="1" t="s">
        <v>32</v>
      </c>
    </row>
    <row r="10" spans="1:24">
      <c r="A10" s="18">
        <v>22</v>
      </c>
      <c r="B10" s="18">
        <v>17</v>
      </c>
      <c r="C10" s="18">
        <v>6</v>
      </c>
      <c r="D10" s="18">
        <v>6</v>
      </c>
      <c r="E10" s="18">
        <v>105</v>
      </c>
      <c r="F10" s="18">
        <v>44</v>
      </c>
      <c r="G10" s="18">
        <v>4</v>
      </c>
      <c r="H10" s="18">
        <v>74</v>
      </c>
      <c r="I10" s="18">
        <v>0</v>
      </c>
      <c r="J10" s="18">
        <v>0</v>
      </c>
      <c r="K10" s="18">
        <v>2</v>
      </c>
      <c r="L10" s="18">
        <v>18</v>
      </c>
      <c r="M10" s="18">
        <v>0</v>
      </c>
      <c r="N10" s="13">
        <v>0</v>
      </c>
      <c r="O10" s="13">
        <v>3</v>
      </c>
      <c r="P10" s="13">
        <v>0</v>
      </c>
      <c r="Q10" s="13">
        <v>20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2">
        <v>0</v>
      </c>
      <c r="X10" s="1" t="s">
        <v>34</v>
      </c>
    </row>
    <row r="11" spans="1:24">
      <c r="A11" s="18">
        <v>18</v>
      </c>
      <c r="B11" s="18">
        <v>10</v>
      </c>
      <c r="C11" s="18">
        <v>14</v>
      </c>
      <c r="D11" s="18">
        <v>2</v>
      </c>
      <c r="E11" s="18">
        <v>79</v>
      </c>
      <c r="F11" s="18">
        <v>33</v>
      </c>
      <c r="G11" s="18">
        <v>17</v>
      </c>
      <c r="H11" s="18">
        <v>109</v>
      </c>
      <c r="I11" s="18">
        <v>1</v>
      </c>
      <c r="J11" s="18">
        <v>0</v>
      </c>
      <c r="K11" s="18">
        <v>0</v>
      </c>
      <c r="L11" s="18">
        <v>24</v>
      </c>
      <c r="M11" s="18">
        <v>3</v>
      </c>
      <c r="N11" s="13">
        <v>41</v>
      </c>
      <c r="O11" s="13">
        <v>18</v>
      </c>
      <c r="P11" s="13">
        <v>2</v>
      </c>
      <c r="Q11" s="13">
        <v>5</v>
      </c>
      <c r="R11" s="13">
        <v>1</v>
      </c>
      <c r="S11" s="13">
        <v>1</v>
      </c>
      <c r="T11" s="13">
        <v>0</v>
      </c>
      <c r="U11" s="13">
        <v>0</v>
      </c>
      <c r="V11" s="13">
        <v>0</v>
      </c>
      <c r="W11" s="2">
        <v>1</v>
      </c>
      <c r="X11" s="1" t="s">
        <v>35</v>
      </c>
    </row>
    <row r="12" spans="1:24">
      <c r="A12" s="18">
        <v>10</v>
      </c>
      <c r="B12" s="18">
        <v>6</v>
      </c>
      <c r="C12" s="18">
        <v>3</v>
      </c>
      <c r="D12" s="18">
        <v>5</v>
      </c>
      <c r="E12" s="18">
        <v>67</v>
      </c>
      <c r="F12" s="18">
        <v>61</v>
      </c>
      <c r="G12" s="18">
        <v>9</v>
      </c>
      <c r="H12" s="18">
        <v>99</v>
      </c>
      <c r="I12" s="18">
        <v>0</v>
      </c>
      <c r="J12" s="18">
        <v>0</v>
      </c>
      <c r="K12" s="18">
        <v>2</v>
      </c>
      <c r="L12" s="18">
        <v>37</v>
      </c>
      <c r="M12" s="18">
        <v>0</v>
      </c>
      <c r="N12" s="13">
        <v>1</v>
      </c>
      <c r="O12" s="13">
        <v>0</v>
      </c>
      <c r="P12" s="13">
        <v>0</v>
      </c>
      <c r="Q12" s="13">
        <v>11</v>
      </c>
      <c r="R12" s="13">
        <v>0</v>
      </c>
      <c r="S12" s="13">
        <v>0</v>
      </c>
      <c r="T12" s="13">
        <v>5</v>
      </c>
      <c r="U12" s="13">
        <v>0</v>
      </c>
      <c r="V12" s="13">
        <v>0</v>
      </c>
      <c r="W12" s="2">
        <v>2</v>
      </c>
      <c r="X12" s="1" t="s">
        <v>36</v>
      </c>
    </row>
    <row r="13" spans="1:24">
      <c r="A13" s="18">
        <v>17</v>
      </c>
      <c r="B13" s="18">
        <v>6</v>
      </c>
      <c r="C13" s="18">
        <v>4</v>
      </c>
      <c r="D13" s="18">
        <v>8</v>
      </c>
      <c r="E13" s="18">
        <v>84</v>
      </c>
      <c r="F13" s="18">
        <v>48</v>
      </c>
      <c r="G13" s="18">
        <v>8</v>
      </c>
      <c r="H13" s="18">
        <v>106</v>
      </c>
      <c r="I13" s="18">
        <v>0</v>
      </c>
      <c r="J13" s="18">
        <v>0</v>
      </c>
      <c r="K13" s="18">
        <v>0</v>
      </c>
      <c r="L13" s="18">
        <v>30</v>
      </c>
      <c r="M13" s="18">
        <v>1</v>
      </c>
      <c r="N13" s="13">
        <v>0</v>
      </c>
      <c r="O13" s="13">
        <v>8</v>
      </c>
      <c r="P13" s="13">
        <v>1</v>
      </c>
      <c r="Q13" s="13">
        <v>11</v>
      </c>
      <c r="R13" s="13">
        <v>9</v>
      </c>
      <c r="S13" s="13">
        <v>1</v>
      </c>
      <c r="T13" s="13">
        <v>2</v>
      </c>
      <c r="U13" s="13">
        <v>0</v>
      </c>
      <c r="V13" s="13">
        <v>0</v>
      </c>
      <c r="W13" s="2">
        <v>1</v>
      </c>
      <c r="X13" s="1" t="s">
        <v>37</v>
      </c>
    </row>
    <row r="14" spans="1:24">
      <c r="A14" s="18">
        <v>14</v>
      </c>
      <c r="B14" s="18">
        <v>8</v>
      </c>
      <c r="C14" s="18">
        <v>0</v>
      </c>
      <c r="D14" s="18">
        <v>9</v>
      </c>
      <c r="E14" s="18">
        <v>78</v>
      </c>
      <c r="F14" s="18">
        <v>32</v>
      </c>
      <c r="G14" s="18">
        <v>8</v>
      </c>
      <c r="H14" s="18">
        <v>127</v>
      </c>
      <c r="I14" s="18">
        <v>0</v>
      </c>
      <c r="J14" s="18">
        <v>0</v>
      </c>
      <c r="K14" s="18">
        <v>0</v>
      </c>
      <c r="L14" s="18">
        <v>31</v>
      </c>
      <c r="M14" s="18">
        <v>0</v>
      </c>
      <c r="N14" s="13">
        <v>0</v>
      </c>
      <c r="O14" s="13">
        <v>3</v>
      </c>
      <c r="P14" s="13">
        <v>0</v>
      </c>
      <c r="Q14" s="13">
        <v>4</v>
      </c>
      <c r="R14" s="13">
        <v>2</v>
      </c>
      <c r="S14" s="13">
        <v>0</v>
      </c>
      <c r="T14" s="13">
        <v>1</v>
      </c>
      <c r="U14" s="13">
        <v>0</v>
      </c>
      <c r="V14" s="13">
        <v>0</v>
      </c>
      <c r="W14" s="2">
        <v>2</v>
      </c>
      <c r="X14" s="1" t="s">
        <v>38</v>
      </c>
    </row>
    <row r="15" spans="1:24">
      <c r="A15" s="18">
        <v>7</v>
      </c>
      <c r="B15" s="18">
        <v>6</v>
      </c>
      <c r="C15" s="18">
        <v>0</v>
      </c>
      <c r="D15" s="18">
        <v>7</v>
      </c>
      <c r="E15" s="18">
        <v>78</v>
      </c>
      <c r="F15" s="18">
        <v>40</v>
      </c>
      <c r="G15" s="18">
        <v>13</v>
      </c>
      <c r="H15" s="18">
        <v>109</v>
      </c>
      <c r="I15" s="18">
        <v>0</v>
      </c>
      <c r="J15" s="18">
        <v>0</v>
      </c>
      <c r="K15" s="18">
        <v>2</v>
      </c>
      <c r="L15" s="18">
        <v>41</v>
      </c>
      <c r="M15" s="18">
        <v>0</v>
      </c>
      <c r="N15" s="13">
        <v>15</v>
      </c>
      <c r="O15" s="13">
        <v>4</v>
      </c>
      <c r="P15" s="13">
        <v>0</v>
      </c>
      <c r="Q15" s="13">
        <v>17</v>
      </c>
      <c r="R15" s="13">
        <v>0</v>
      </c>
      <c r="S15" s="13">
        <v>0</v>
      </c>
      <c r="T15" s="13">
        <v>1</v>
      </c>
      <c r="U15" s="13">
        <v>1</v>
      </c>
      <c r="V15" s="13">
        <v>0</v>
      </c>
      <c r="W15" s="2">
        <v>7</v>
      </c>
      <c r="X15" s="1" t="s">
        <v>41</v>
      </c>
    </row>
    <row r="16" spans="1:24">
      <c r="A16" s="18">
        <v>7</v>
      </c>
      <c r="B16" s="18">
        <v>15</v>
      </c>
      <c r="C16" s="18">
        <v>1</v>
      </c>
      <c r="D16" s="18">
        <v>10</v>
      </c>
      <c r="E16" s="18">
        <v>84</v>
      </c>
      <c r="F16" s="18">
        <v>34</v>
      </c>
      <c r="G16" s="18">
        <v>5</v>
      </c>
      <c r="H16" s="18">
        <v>108</v>
      </c>
      <c r="I16" s="18">
        <v>0</v>
      </c>
      <c r="J16" s="18">
        <v>0</v>
      </c>
      <c r="K16" s="18">
        <v>2</v>
      </c>
      <c r="L16" s="18">
        <v>38</v>
      </c>
      <c r="M16" s="18">
        <v>0</v>
      </c>
      <c r="N16" s="13">
        <v>0</v>
      </c>
      <c r="O16" s="13">
        <v>2</v>
      </c>
      <c r="P16" s="13">
        <v>0</v>
      </c>
      <c r="Q16" s="13">
        <v>18</v>
      </c>
      <c r="R16" s="13">
        <v>0</v>
      </c>
      <c r="S16" s="13">
        <v>0</v>
      </c>
      <c r="T16" s="13">
        <v>5</v>
      </c>
      <c r="U16" s="13">
        <v>0</v>
      </c>
      <c r="V16" s="13">
        <v>0</v>
      </c>
      <c r="W16" s="2">
        <v>0</v>
      </c>
      <c r="X16" s="1" t="s">
        <v>42</v>
      </c>
    </row>
    <row r="17" spans="1:25">
      <c r="A17" s="18">
        <v>19</v>
      </c>
      <c r="B17" s="18">
        <v>10</v>
      </c>
      <c r="C17" s="18">
        <v>2</v>
      </c>
      <c r="D17" s="18">
        <v>12</v>
      </c>
      <c r="E17" s="18">
        <v>57</v>
      </c>
      <c r="F17" s="18">
        <v>41</v>
      </c>
      <c r="G17" s="18">
        <v>12</v>
      </c>
      <c r="H17" s="18">
        <v>106</v>
      </c>
      <c r="I17" s="18">
        <v>0</v>
      </c>
      <c r="J17" s="18">
        <v>0</v>
      </c>
      <c r="K17" s="18">
        <v>0</v>
      </c>
      <c r="L17" s="18">
        <v>50</v>
      </c>
      <c r="M17" s="18">
        <v>0</v>
      </c>
      <c r="N17" s="13">
        <v>10</v>
      </c>
      <c r="O17" s="13">
        <v>1</v>
      </c>
      <c r="P17" s="13">
        <v>0</v>
      </c>
      <c r="Q17" s="13">
        <v>13</v>
      </c>
      <c r="R17" s="13">
        <v>2</v>
      </c>
      <c r="S17" s="13">
        <v>3</v>
      </c>
      <c r="T17" s="13">
        <v>0</v>
      </c>
      <c r="U17" s="13">
        <v>0</v>
      </c>
      <c r="V17" s="13">
        <v>0</v>
      </c>
      <c r="W17" s="2">
        <v>0</v>
      </c>
      <c r="X17" s="1" t="s">
        <v>43</v>
      </c>
    </row>
    <row r="18" spans="1:25">
      <c r="A18" s="18">
        <v>16</v>
      </c>
      <c r="B18" s="18">
        <v>27</v>
      </c>
      <c r="C18" s="18">
        <v>2</v>
      </c>
      <c r="D18" s="18">
        <v>7</v>
      </c>
      <c r="E18" s="18">
        <v>85</v>
      </c>
      <c r="F18" s="18">
        <v>36</v>
      </c>
      <c r="G18" s="18">
        <v>7</v>
      </c>
      <c r="H18" s="18">
        <v>75</v>
      </c>
      <c r="I18" s="18">
        <v>0</v>
      </c>
      <c r="J18" s="18">
        <v>0</v>
      </c>
      <c r="K18" s="18">
        <v>0</v>
      </c>
      <c r="L18" s="18">
        <v>43</v>
      </c>
      <c r="M18" s="18">
        <v>1</v>
      </c>
      <c r="N18" s="13">
        <v>0</v>
      </c>
      <c r="O18" s="13">
        <v>2</v>
      </c>
      <c r="P18" s="13">
        <v>0</v>
      </c>
      <c r="Q18" s="13">
        <v>5</v>
      </c>
      <c r="R18" s="13">
        <v>1</v>
      </c>
      <c r="S18" s="13">
        <v>4</v>
      </c>
      <c r="T18" s="13">
        <v>0</v>
      </c>
      <c r="U18" s="13">
        <v>0</v>
      </c>
      <c r="V18" s="13">
        <v>0</v>
      </c>
      <c r="W18" s="2">
        <v>0</v>
      </c>
      <c r="X18" s="1" t="s">
        <v>48</v>
      </c>
    </row>
    <row r="19" spans="1:25">
      <c r="A19" s="18">
        <v>29</v>
      </c>
      <c r="B19" s="18">
        <v>16</v>
      </c>
      <c r="C19" s="18">
        <v>1</v>
      </c>
      <c r="D19" s="18">
        <v>4</v>
      </c>
      <c r="E19" s="18">
        <v>122</v>
      </c>
      <c r="F19" s="18">
        <v>35</v>
      </c>
      <c r="G19" s="18">
        <v>21</v>
      </c>
      <c r="H19" s="18">
        <v>77</v>
      </c>
      <c r="I19" s="18">
        <v>0</v>
      </c>
      <c r="J19" s="18">
        <v>0</v>
      </c>
      <c r="K19" s="18">
        <v>1</v>
      </c>
      <c r="L19" s="18">
        <v>24</v>
      </c>
      <c r="M19" s="18">
        <v>1</v>
      </c>
      <c r="N19" s="13">
        <v>5</v>
      </c>
      <c r="O19" s="13">
        <v>18</v>
      </c>
      <c r="P19" s="13">
        <v>5</v>
      </c>
      <c r="Q19" s="13">
        <v>16</v>
      </c>
      <c r="R19" s="13">
        <v>1</v>
      </c>
      <c r="S19" s="13">
        <v>1</v>
      </c>
      <c r="T19" s="13">
        <v>0</v>
      </c>
      <c r="U19" s="13">
        <v>0</v>
      </c>
      <c r="V19" s="13">
        <v>0</v>
      </c>
      <c r="W19" s="2">
        <v>0</v>
      </c>
      <c r="X19" s="1" t="s">
        <v>47</v>
      </c>
    </row>
    <row r="20" spans="1:25">
      <c r="X20" s="9"/>
      <c r="Y20" s="9"/>
    </row>
    <row r="21" spans="1:25">
      <c r="X21" s="9"/>
      <c r="Y21" s="9"/>
    </row>
    <row r="22" spans="1:25">
      <c r="X22" s="9"/>
      <c r="Y22" s="9"/>
    </row>
    <row r="23" spans="1:25">
      <c r="X23" s="9"/>
      <c r="Y23" s="9"/>
    </row>
    <row r="24" spans="1:25">
      <c r="X24" s="9"/>
      <c r="Y24" s="9"/>
    </row>
    <row r="25" spans="1:25">
      <c r="X25" s="9"/>
      <c r="Y25" s="9"/>
    </row>
    <row r="26" spans="1:25">
      <c r="X26" s="9"/>
      <c r="Y26" s="9"/>
    </row>
    <row r="27" spans="1:25">
      <c r="X27" s="9"/>
      <c r="Y27" s="9"/>
    </row>
    <row r="28" spans="1:25">
      <c r="X28" s="9"/>
      <c r="Y28" s="9"/>
    </row>
    <row r="29" spans="1:25">
      <c r="X29" s="9"/>
      <c r="Y29" s="9"/>
    </row>
    <row r="30" spans="1:25">
      <c r="X30" s="9"/>
      <c r="Y30" s="9"/>
    </row>
    <row r="31" spans="1:25">
      <c r="X31" s="9"/>
      <c r="Y31" s="9"/>
    </row>
    <row r="32" spans="1:25">
      <c r="X32" s="9"/>
      <c r="Y32" s="9"/>
    </row>
    <row r="33" spans="24:25">
      <c r="X33" s="9"/>
      <c r="Y33" s="9"/>
    </row>
    <row r="34" spans="24:25">
      <c r="X34" s="9"/>
      <c r="Y34" s="9"/>
    </row>
    <row r="35" spans="24:25">
      <c r="X35" s="9"/>
      <c r="Y35" s="9"/>
    </row>
    <row r="36" spans="24:25">
      <c r="X36" s="9"/>
      <c r="Y36" s="9"/>
    </row>
    <row r="37" spans="24:25">
      <c r="X37" s="9"/>
      <c r="Y37" s="9"/>
    </row>
    <row r="38" spans="24:25">
      <c r="X38" s="9"/>
      <c r="Y38" s="9"/>
    </row>
    <row r="39" spans="24:25">
      <c r="X39" s="9"/>
      <c r="Y39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N1" workbookViewId="0">
      <selection activeCell="X1" sqref="X1:X1048576"/>
    </sheetView>
  </sheetViews>
  <sheetFormatPr baseColWidth="10" defaultRowHeight="15" x14ac:dyDescent="0"/>
  <cols>
    <col min="1" max="16384" width="10.832031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109</v>
      </c>
      <c r="M1" s="2" t="s">
        <v>108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V1" s="16" t="s">
        <v>57</v>
      </c>
      <c r="W1" s="16" t="s">
        <v>108</v>
      </c>
      <c r="X1" s="2" t="s">
        <v>12</v>
      </c>
    </row>
    <row r="2" spans="1:24">
      <c r="A2" s="4">
        <v>5.161290322580645</v>
      </c>
      <c r="B2" s="4">
        <v>6.4516129032258061</v>
      </c>
      <c r="C2" s="4">
        <v>2.2580645161290325</v>
      </c>
      <c r="D2" s="4">
        <v>3.225806451612903</v>
      </c>
      <c r="E2" s="4">
        <v>32.258064516129032</v>
      </c>
      <c r="F2" s="4">
        <v>10</v>
      </c>
      <c r="G2" s="4">
        <v>0.967741935483871</v>
      </c>
      <c r="H2" s="4">
        <v>28.06451612903226</v>
      </c>
      <c r="I2" s="4">
        <v>0</v>
      </c>
      <c r="J2" s="4">
        <v>0</v>
      </c>
      <c r="K2" s="4">
        <v>0</v>
      </c>
      <c r="L2" s="4">
        <v>11.290322580645162</v>
      </c>
      <c r="M2" s="4">
        <v>0.32258064516129031</v>
      </c>
      <c r="N2" s="14">
        <v>0</v>
      </c>
      <c r="O2" s="14">
        <v>46.875</v>
      </c>
      <c r="P2" s="14">
        <v>15.625</v>
      </c>
      <c r="Q2" s="14">
        <v>25</v>
      </c>
      <c r="R2" s="14">
        <v>3.125</v>
      </c>
      <c r="S2" s="14">
        <v>6.25</v>
      </c>
      <c r="T2" s="14">
        <v>0</v>
      </c>
      <c r="U2" s="14">
        <v>3.125</v>
      </c>
      <c r="V2" s="14">
        <v>0</v>
      </c>
      <c r="W2" s="14">
        <v>0</v>
      </c>
      <c r="X2" s="1" t="s">
        <v>27</v>
      </c>
    </row>
    <row r="3" spans="1:24">
      <c r="A3" s="4">
        <v>4.3478260869565215</v>
      </c>
      <c r="B3" s="4">
        <v>7.023411371237458</v>
      </c>
      <c r="C3" s="4">
        <v>2.6755852842809364</v>
      </c>
      <c r="D3" s="4">
        <v>1.0033444816053512</v>
      </c>
      <c r="E3" s="4">
        <v>34.113712374581937</v>
      </c>
      <c r="F3" s="4">
        <v>10.702341137123746</v>
      </c>
      <c r="G3" s="4">
        <v>0.33444816053511706</v>
      </c>
      <c r="H3" s="4">
        <v>23.745819397993312</v>
      </c>
      <c r="I3" s="4">
        <v>0</v>
      </c>
      <c r="J3" s="4">
        <v>0</v>
      </c>
      <c r="K3" s="4">
        <v>0.33444816053511706</v>
      </c>
      <c r="L3" s="4">
        <v>15.719063545150501</v>
      </c>
      <c r="M3" s="4">
        <v>0</v>
      </c>
      <c r="N3" s="14">
        <v>0</v>
      </c>
      <c r="O3" s="14">
        <v>38</v>
      </c>
      <c r="P3" s="14">
        <v>8</v>
      </c>
      <c r="Q3" s="14">
        <v>38</v>
      </c>
      <c r="R3" s="14">
        <v>6</v>
      </c>
      <c r="S3" s="14">
        <v>0</v>
      </c>
      <c r="T3" s="14">
        <v>4</v>
      </c>
      <c r="U3" s="14">
        <v>4</v>
      </c>
      <c r="V3" s="14">
        <v>0</v>
      </c>
      <c r="W3" s="14">
        <v>2</v>
      </c>
      <c r="X3" s="1" t="s">
        <v>29</v>
      </c>
    </row>
    <row r="4" spans="1:24">
      <c r="A4" s="4">
        <v>1.1173184357541899</v>
      </c>
      <c r="B4" s="4">
        <v>8.938547486033519</v>
      </c>
      <c r="C4" s="4">
        <v>2.5139664804469275</v>
      </c>
      <c r="D4" s="4">
        <v>14.525139664804469</v>
      </c>
      <c r="E4" s="4">
        <v>4.4692737430167595</v>
      </c>
      <c r="F4" s="4">
        <v>2.2346368715083798</v>
      </c>
      <c r="G4" s="4">
        <v>0</v>
      </c>
      <c r="H4" s="4">
        <v>3.9106145251396649</v>
      </c>
      <c r="I4" s="4">
        <v>0</v>
      </c>
      <c r="J4" s="4">
        <v>0.83798882681564246</v>
      </c>
      <c r="K4" s="4">
        <v>1.1173184357541899</v>
      </c>
      <c r="L4" s="4">
        <v>54.18994413407821</v>
      </c>
      <c r="M4" s="4">
        <v>6.1452513966480451</v>
      </c>
      <c r="N4" s="14">
        <v>0</v>
      </c>
      <c r="O4" s="14">
        <v>11.111111111111111</v>
      </c>
      <c r="P4" s="14">
        <v>0</v>
      </c>
      <c r="Q4" s="14">
        <v>55.555555555555557</v>
      </c>
      <c r="R4" s="14">
        <v>11.111111111111111</v>
      </c>
      <c r="S4" s="14">
        <v>11.111111111111111</v>
      </c>
      <c r="T4" s="14">
        <v>0</v>
      </c>
      <c r="U4" s="14">
        <v>0</v>
      </c>
      <c r="V4" s="14">
        <v>0</v>
      </c>
      <c r="W4" s="14">
        <v>11.111111111111111</v>
      </c>
      <c r="X4" s="1" t="s">
        <v>30</v>
      </c>
    </row>
    <row r="5" spans="1:24">
      <c r="A5" s="4">
        <v>6.6225165562913908</v>
      </c>
      <c r="B5" s="4">
        <v>5.9602649006622519</v>
      </c>
      <c r="C5" s="4">
        <v>0.33112582781456956</v>
      </c>
      <c r="D5" s="4">
        <v>4.3046357615894042</v>
      </c>
      <c r="E5" s="4">
        <v>25.496688741721854</v>
      </c>
      <c r="F5" s="4">
        <v>10.596026490066226</v>
      </c>
      <c r="G5" s="4">
        <v>1.3245033112582782</v>
      </c>
      <c r="H5" s="4">
        <v>31.125827814569536</v>
      </c>
      <c r="I5" s="4">
        <v>0.99337748344370858</v>
      </c>
      <c r="J5" s="4">
        <v>0</v>
      </c>
      <c r="K5" s="4">
        <v>0.33112582781456956</v>
      </c>
      <c r="L5" s="4">
        <v>12.251655629139073</v>
      </c>
      <c r="M5" s="4">
        <v>0.66225165562913912</v>
      </c>
      <c r="N5" s="14">
        <v>7.0175438596491224</v>
      </c>
      <c r="O5" s="14">
        <v>31.578947368421051</v>
      </c>
      <c r="P5" s="14">
        <v>12.280701754385966</v>
      </c>
      <c r="Q5" s="14">
        <v>24.561403508771932</v>
      </c>
      <c r="R5" s="14">
        <v>1.7543859649122806</v>
      </c>
      <c r="S5" s="14">
        <v>0</v>
      </c>
      <c r="T5" s="14">
        <v>8.7719298245614041</v>
      </c>
      <c r="U5" s="14">
        <v>12.280701754385966</v>
      </c>
      <c r="V5" s="14">
        <v>0</v>
      </c>
      <c r="W5" s="14">
        <v>1.7543859649122806</v>
      </c>
      <c r="X5" s="1" t="s">
        <v>33</v>
      </c>
    </row>
    <row r="6" spans="1:24">
      <c r="A6" s="4">
        <v>4.3046357615894042</v>
      </c>
      <c r="B6" s="4">
        <v>4.3046357615894042</v>
      </c>
      <c r="C6" s="4">
        <v>0.33112582781456956</v>
      </c>
      <c r="D6" s="4">
        <v>1.6556291390728477</v>
      </c>
      <c r="E6" s="4">
        <v>23.178807947019866</v>
      </c>
      <c r="F6" s="4">
        <v>13.907284768211921</v>
      </c>
      <c r="G6" s="4">
        <v>1.9867549668874172</v>
      </c>
      <c r="H6" s="4">
        <v>33.443708609271525</v>
      </c>
      <c r="I6" s="4">
        <v>0</v>
      </c>
      <c r="J6" s="4">
        <v>0</v>
      </c>
      <c r="K6" s="4">
        <v>0.99337748344370858</v>
      </c>
      <c r="L6" s="4">
        <v>15.231788079470199</v>
      </c>
      <c r="M6" s="4">
        <v>0.66225165562913912</v>
      </c>
      <c r="N6" s="14">
        <v>38.70967741935484</v>
      </c>
      <c r="O6" s="14">
        <v>19.35483870967742</v>
      </c>
      <c r="P6" s="14">
        <v>0</v>
      </c>
      <c r="Q6" s="14">
        <v>32.258064516129032</v>
      </c>
      <c r="R6" s="14">
        <v>0</v>
      </c>
      <c r="S6" s="14">
        <v>0</v>
      </c>
      <c r="T6" s="14">
        <v>0</v>
      </c>
      <c r="U6" s="14">
        <v>6.4516129032258061</v>
      </c>
      <c r="V6" s="14">
        <v>0</v>
      </c>
      <c r="W6" s="14">
        <v>3.225806451612903</v>
      </c>
      <c r="X6" s="1" t="s">
        <v>39</v>
      </c>
    </row>
    <row r="7" spans="1:24">
      <c r="A7" s="4">
        <v>5.9800664451827243</v>
      </c>
      <c r="B7" s="4">
        <v>3.9867109634551494</v>
      </c>
      <c r="C7" s="4">
        <v>2.9900332225913622</v>
      </c>
      <c r="D7" s="4">
        <v>2.3255813953488373</v>
      </c>
      <c r="E7" s="4">
        <v>30.564784053156146</v>
      </c>
      <c r="F7" s="4">
        <v>11.295681063122924</v>
      </c>
      <c r="G7" s="4">
        <v>1.9933554817275747</v>
      </c>
      <c r="H7" s="4">
        <v>30.564784053156146</v>
      </c>
      <c r="I7" s="4">
        <v>0</v>
      </c>
      <c r="J7" s="4">
        <v>0</v>
      </c>
      <c r="K7" s="4">
        <v>0</v>
      </c>
      <c r="L7" s="4">
        <v>9.9667774086378742</v>
      </c>
      <c r="M7" s="4">
        <v>0.33222591362126247</v>
      </c>
      <c r="N7" s="14">
        <v>4.166666666666667</v>
      </c>
      <c r="O7" s="14">
        <v>4.166666666666667</v>
      </c>
      <c r="P7" s="14">
        <v>4.166666666666667</v>
      </c>
      <c r="Q7" s="14">
        <v>62.5</v>
      </c>
      <c r="R7" s="14">
        <v>12.5</v>
      </c>
      <c r="S7" s="14">
        <v>0</v>
      </c>
      <c r="T7" s="14">
        <v>4.166666666666667</v>
      </c>
      <c r="U7" s="14">
        <v>0</v>
      </c>
      <c r="V7" s="14">
        <v>4.166666666666667</v>
      </c>
      <c r="W7" s="14">
        <v>4.166666666666667</v>
      </c>
      <c r="X7" s="1" t="s">
        <v>40</v>
      </c>
    </row>
    <row r="8" spans="1:24">
      <c r="A8" s="4">
        <v>1.6666666666666667</v>
      </c>
      <c r="B8" s="4">
        <v>3.3333333333333335</v>
      </c>
      <c r="C8" s="4">
        <v>0.66666666666666663</v>
      </c>
      <c r="D8" s="4">
        <v>2</v>
      </c>
      <c r="E8" s="4">
        <v>37</v>
      </c>
      <c r="F8" s="4">
        <v>10.333333333333334</v>
      </c>
      <c r="G8" s="4">
        <v>0.66666666666666663</v>
      </c>
      <c r="H8" s="4">
        <v>30.333333333333332</v>
      </c>
      <c r="I8" s="4">
        <v>0.33333333333333331</v>
      </c>
      <c r="J8" s="4">
        <v>0</v>
      </c>
      <c r="K8" s="4">
        <v>0</v>
      </c>
      <c r="L8" s="4">
        <v>13.333333333333334</v>
      </c>
      <c r="M8" s="4">
        <v>0</v>
      </c>
      <c r="N8" s="14">
        <v>0</v>
      </c>
      <c r="O8" s="14">
        <v>14.285714285714286</v>
      </c>
      <c r="P8" s="14">
        <v>0</v>
      </c>
      <c r="Q8" s="14">
        <v>42.857142857142854</v>
      </c>
      <c r="R8" s="14">
        <v>0</v>
      </c>
      <c r="S8" s="14">
        <v>14.285714285714286</v>
      </c>
      <c r="T8" s="14">
        <v>14.285714285714286</v>
      </c>
      <c r="U8" s="14">
        <v>14.285714285714286</v>
      </c>
      <c r="V8" s="14">
        <v>0</v>
      </c>
      <c r="W8" s="14">
        <v>0</v>
      </c>
      <c r="X8" s="1" t="s">
        <v>28</v>
      </c>
    </row>
    <row r="9" spans="1:24">
      <c r="A9" s="4">
        <v>6.3253012048192767</v>
      </c>
      <c r="B9" s="4">
        <v>8.7349397590361448</v>
      </c>
      <c r="C9" s="4">
        <v>1.2048192771084338</v>
      </c>
      <c r="D9" s="4">
        <v>2.7108433734939759</v>
      </c>
      <c r="E9" s="4">
        <v>30.722891566265059</v>
      </c>
      <c r="F9" s="4">
        <v>15.963855421686747</v>
      </c>
      <c r="G9" s="4">
        <v>0.60240963855421692</v>
      </c>
      <c r="H9" s="4">
        <v>24.096385542168676</v>
      </c>
      <c r="I9" s="4">
        <v>0.90361445783132532</v>
      </c>
      <c r="J9" s="4">
        <v>0</v>
      </c>
      <c r="K9" s="4">
        <v>0.30120481927710846</v>
      </c>
      <c r="L9" s="4">
        <v>8.1325301204819276</v>
      </c>
      <c r="M9" s="4">
        <v>0</v>
      </c>
      <c r="N9" s="14">
        <v>90.816326530612244</v>
      </c>
      <c r="O9" s="14">
        <v>0</v>
      </c>
      <c r="P9" s="14">
        <v>0</v>
      </c>
      <c r="Q9" s="14">
        <v>4.0816326530612246</v>
      </c>
      <c r="R9" s="14">
        <v>1.0204081632653061</v>
      </c>
      <c r="S9" s="14">
        <v>0</v>
      </c>
      <c r="T9" s="14">
        <v>1.0204081632653061</v>
      </c>
      <c r="U9" s="14">
        <v>2.0408163265306123</v>
      </c>
      <c r="V9" s="14">
        <v>0</v>
      </c>
      <c r="W9" s="14">
        <v>1.0204081632653061</v>
      </c>
      <c r="X9" s="1" t="s">
        <v>32</v>
      </c>
    </row>
    <row r="10" spans="1:24">
      <c r="A10" s="4">
        <v>7.3825503355704694</v>
      </c>
      <c r="B10" s="4">
        <v>5.7046979865771812</v>
      </c>
      <c r="C10" s="4">
        <v>2.0134228187919465</v>
      </c>
      <c r="D10" s="4">
        <v>2.0134228187919465</v>
      </c>
      <c r="E10" s="4">
        <v>35.234899328859058</v>
      </c>
      <c r="F10" s="4">
        <v>14.765100671140939</v>
      </c>
      <c r="G10" s="4">
        <v>1.3422818791946309</v>
      </c>
      <c r="H10" s="4">
        <v>24.832214765100669</v>
      </c>
      <c r="I10" s="4">
        <v>0</v>
      </c>
      <c r="J10" s="4">
        <v>0</v>
      </c>
      <c r="K10" s="4">
        <v>0.67114093959731547</v>
      </c>
      <c r="L10" s="4">
        <v>6.0402684563758386</v>
      </c>
      <c r="M10" s="4">
        <v>0</v>
      </c>
      <c r="N10" s="14">
        <v>0</v>
      </c>
      <c r="O10" s="14">
        <v>12.5</v>
      </c>
      <c r="P10" s="14">
        <v>0</v>
      </c>
      <c r="Q10" s="14">
        <v>83.333333333333329</v>
      </c>
      <c r="R10" s="14">
        <v>0</v>
      </c>
      <c r="S10" s="14">
        <v>0</v>
      </c>
      <c r="T10" s="14">
        <v>4.166666666666667</v>
      </c>
      <c r="U10" s="14">
        <v>0</v>
      </c>
      <c r="V10" s="14">
        <v>0</v>
      </c>
      <c r="W10" s="14">
        <v>0</v>
      </c>
      <c r="X10" s="1" t="s">
        <v>34</v>
      </c>
    </row>
    <row r="11" spans="1:24">
      <c r="A11" s="4">
        <v>5.806451612903226</v>
      </c>
      <c r="B11" s="4">
        <v>3.225806451612903</v>
      </c>
      <c r="C11" s="4">
        <v>4.5161290322580649</v>
      </c>
      <c r="D11" s="4">
        <v>0.64516129032258063</v>
      </c>
      <c r="E11" s="4">
        <v>25.483870967741936</v>
      </c>
      <c r="F11" s="4">
        <v>10.64516129032258</v>
      </c>
      <c r="G11" s="4">
        <v>5.4838709677419351</v>
      </c>
      <c r="H11" s="4">
        <v>35.161290322580648</v>
      </c>
      <c r="I11" s="4">
        <v>0.32258064516129031</v>
      </c>
      <c r="J11" s="4">
        <v>0</v>
      </c>
      <c r="K11" s="4">
        <v>0</v>
      </c>
      <c r="L11" s="4">
        <v>7.741935483870968</v>
      </c>
      <c r="M11" s="4">
        <v>0.967741935483871</v>
      </c>
      <c r="N11" s="14">
        <v>59.420289855072461</v>
      </c>
      <c r="O11" s="14">
        <v>26.086956521739129</v>
      </c>
      <c r="P11" s="14">
        <v>2.8985507246376812</v>
      </c>
      <c r="Q11" s="14">
        <v>7.2463768115942031</v>
      </c>
      <c r="R11" s="14">
        <v>1.4492753623188406</v>
      </c>
      <c r="S11" s="14">
        <v>1.4492753623188406</v>
      </c>
      <c r="T11" s="14">
        <v>0</v>
      </c>
      <c r="U11" s="14">
        <v>0</v>
      </c>
      <c r="V11" s="14">
        <v>0</v>
      </c>
      <c r="W11" s="14">
        <v>1.4492753623188406</v>
      </c>
      <c r="X11" s="1" t="s">
        <v>35</v>
      </c>
    </row>
    <row r="12" spans="1:24">
      <c r="A12" s="4">
        <v>3.3444816053511706</v>
      </c>
      <c r="B12" s="4">
        <v>2.0066889632107023</v>
      </c>
      <c r="C12" s="4">
        <v>1.0033444816053512</v>
      </c>
      <c r="D12" s="4">
        <v>1.6722408026755853</v>
      </c>
      <c r="E12" s="4">
        <v>22.408026755852841</v>
      </c>
      <c r="F12" s="4">
        <v>20.401337792642142</v>
      </c>
      <c r="G12" s="4">
        <v>3.0100334448160537</v>
      </c>
      <c r="H12" s="4">
        <v>33.110367892976591</v>
      </c>
      <c r="I12" s="4">
        <v>0</v>
      </c>
      <c r="J12" s="4">
        <v>0</v>
      </c>
      <c r="K12" s="4">
        <v>0.66889632107023411</v>
      </c>
      <c r="L12" s="4">
        <v>12.374581939799331</v>
      </c>
      <c r="M12" s="4">
        <v>0</v>
      </c>
      <c r="N12" s="14">
        <v>5.2631578947368425</v>
      </c>
      <c r="O12" s="14">
        <v>0</v>
      </c>
      <c r="P12" s="14">
        <v>0</v>
      </c>
      <c r="Q12" s="14">
        <v>57.89473684210526</v>
      </c>
      <c r="R12" s="14">
        <v>0</v>
      </c>
      <c r="S12" s="14">
        <v>0</v>
      </c>
      <c r="T12" s="14">
        <v>26.315789473684209</v>
      </c>
      <c r="U12" s="14">
        <v>0</v>
      </c>
      <c r="V12" s="14">
        <v>0</v>
      </c>
      <c r="W12" s="14">
        <v>10.526315789473685</v>
      </c>
      <c r="X12" s="1" t="s">
        <v>36</v>
      </c>
    </row>
    <row r="13" spans="1:24">
      <c r="A13" s="4">
        <v>5.4487179487179489</v>
      </c>
      <c r="B13" s="4">
        <v>1.9230769230769231</v>
      </c>
      <c r="C13" s="4">
        <v>1.2820512820512822</v>
      </c>
      <c r="D13" s="4">
        <v>2.5641025641025643</v>
      </c>
      <c r="E13" s="4">
        <v>26.923076923076923</v>
      </c>
      <c r="F13" s="4">
        <v>15.384615384615385</v>
      </c>
      <c r="G13" s="4">
        <v>2.5641025641025643</v>
      </c>
      <c r="H13" s="4">
        <v>33.974358974358971</v>
      </c>
      <c r="I13" s="4">
        <v>0</v>
      </c>
      <c r="J13" s="4">
        <v>0</v>
      </c>
      <c r="K13" s="4">
        <v>0</v>
      </c>
      <c r="L13" s="4">
        <v>9.615384615384615</v>
      </c>
      <c r="M13" s="4">
        <v>0.32051282051282054</v>
      </c>
      <c r="N13" s="14">
        <v>0</v>
      </c>
      <c r="O13" s="14">
        <v>24.242424242424242</v>
      </c>
      <c r="P13" s="14">
        <v>3.0303030303030303</v>
      </c>
      <c r="Q13" s="14">
        <v>33.333333333333336</v>
      </c>
      <c r="R13" s="14">
        <v>27.272727272727273</v>
      </c>
      <c r="S13" s="14">
        <v>3.0303030303030303</v>
      </c>
      <c r="T13" s="14">
        <v>6.0606060606060606</v>
      </c>
      <c r="U13" s="14">
        <v>0</v>
      </c>
      <c r="V13" s="14">
        <v>0</v>
      </c>
      <c r="W13" s="14">
        <v>3.0303030303030303</v>
      </c>
      <c r="X13" s="1" t="s">
        <v>37</v>
      </c>
    </row>
    <row r="14" spans="1:24">
      <c r="A14" s="4">
        <v>4.5602605863192185</v>
      </c>
      <c r="B14" s="4">
        <v>2.6058631921824102</v>
      </c>
      <c r="C14" s="4">
        <v>0</v>
      </c>
      <c r="D14" s="4">
        <v>2.9315960912052117</v>
      </c>
      <c r="E14" s="4">
        <v>25.407166123778502</v>
      </c>
      <c r="F14" s="4">
        <v>10.423452768729641</v>
      </c>
      <c r="G14" s="4">
        <v>2.6058631921824102</v>
      </c>
      <c r="H14" s="4">
        <v>41.368078175895768</v>
      </c>
      <c r="I14" s="4">
        <v>0</v>
      </c>
      <c r="J14" s="4">
        <v>0</v>
      </c>
      <c r="K14" s="4">
        <v>0</v>
      </c>
      <c r="L14" s="4">
        <v>10.09771986970684</v>
      </c>
      <c r="M14" s="4">
        <v>0</v>
      </c>
      <c r="N14" s="14">
        <v>0</v>
      </c>
      <c r="O14" s="14">
        <v>25</v>
      </c>
      <c r="P14" s="14">
        <v>0</v>
      </c>
      <c r="Q14" s="14">
        <v>33.333333333333336</v>
      </c>
      <c r="R14" s="14">
        <v>16.666666666666668</v>
      </c>
      <c r="S14" s="14">
        <v>0</v>
      </c>
      <c r="T14" s="14">
        <v>8.3333333333333339</v>
      </c>
      <c r="U14" s="14">
        <v>0</v>
      </c>
      <c r="V14" s="14">
        <v>0</v>
      </c>
      <c r="W14" s="14">
        <v>16.666666666666668</v>
      </c>
      <c r="X14" s="1" t="s">
        <v>38</v>
      </c>
    </row>
    <row r="15" spans="1:24">
      <c r="A15" s="4">
        <v>2.3102310231023102</v>
      </c>
      <c r="B15" s="4">
        <v>1.9801980198019802</v>
      </c>
      <c r="C15" s="4">
        <v>0</v>
      </c>
      <c r="D15" s="4">
        <v>2.3102310231023102</v>
      </c>
      <c r="E15" s="4">
        <v>25.742574257425744</v>
      </c>
      <c r="F15" s="4">
        <v>13.201320132013201</v>
      </c>
      <c r="G15" s="4">
        <v>4.2904290429042904</v>
      </c>
      <c r="H15" s="4">
        <v>35.973597359735976</v>
      </c>
      <c r="I15" s="4">
        <v>0</v>
      </c>
      <c r="J15" s="4">
        <v>0</v>
      </c>
      <c r="K15" s="4">
        <v>0.66006600660066006</v>
      </c>
      <c r="L15" s="4">
        <v>13.531353135313532</v>
      </c>
      <c r="M15" s="4">
        <v>0</v>
      </c>
      <c r="N15" s="14">
        <v>33.333333333333336</v>
      </c>
      <c r="O15" s="14">
        <v>8.8888888888888893</v>
      </c>
      <c r="P15" s="14">
        <v>0</v>
      </c>
      <c r="Q15" s="14">
        <v>37.777777777777779</v>
      </c>
      <c r="R15" s="14">
        <v>0</v>
      </c>
      <c r="S15" s="14">
        <v>0</v>
      </c>
      <c r="T15" s="14">
        <v>2.2222222222222223</v>
      </c>
      <c r="U15" s="14">
        <v>2.2222222222222223</v>
      </c>
      <c r="V15" s="14">
        <v>0</v>
      </c>
      <c r="W15" s="14">
        <v>15.555555555555555</v>
      </c>
      <c r="X15" s="1" t="s">
        <v>41</v>
      </c>
    </row>
    <row r="16" spans="1:24">
      <c r="A16" s="4">
        <v>2.3026315789473686</v>
      </c>
      <c r="B16" s="4">
        <v>4.9342105263157894</v>
      </c>
      <c r="C16" s="4">
        <v>0.32894736842105265</v>
      </c>
      <c r="D16" s="4">
        <v>3.2894736842105261</v>
      </c>
      <c r="E16" s="4">
        <v>27.631578947368421</v>
      </c>
      <c r="F16" s="4">
        <v>11.184210526315789</v>
      </c>
      <c r="G16" s="4">
        <v>1.6447368421052631</v>
      </c>
      <c r="H16" s="4">
        <v>35.526315789473685</v>
      </c>
      <c r="I16" s="4">
        <v>0</v>
      </c>
      <c r="J16" s="4">
        <v>0</v>
      </c>
      <c r="K16" s="4">
        <v>0.65789473684210531</v>
      </c>
      <c r="L16" s="4">
        <v>12.5</v>
      </c>
      <c r="M16" s="4">
        <v>0</v>
      </c>
      <c r="N16" s="14">
        <v>0</v>
      </c>
      <c r="O16" s="14">
        <v>8</v>
      </c>
      <c r="P16" s="14">
        <v>0</v>
      </c>
      <c r="Q16" s="14">
        <v>72</v>
      </c>
      <c r="R16" s="14">
        <v>0</v>
      </c>
      <c r="S16" s="14">
        <v>0</v>
      </c>
      <c r="T16" s="14">
        <v>20</v>
      </c>
      <c r="U16" s="14">
        <v>0</v>
      </c>
      <c r="V16" s="14">
        <v>0</v>
      </c>
      <c r="W16" s="14">
        <v>0</v>
      </c>
      <c r="X16" s="1" t="s">
        <v>42</v>
      </c>
    </row>
    <row r="17" spans="1:27">
      <c r="A17" s="4">
        <v>6.1488673139158578</v>
      </c>
      <c r="B17" s="4">
        <v>3.2362459546925568</v>
      </c>
      <c r="C17" s="4">
        <v>0.6472491909385113</v>
      </c>
      <c r="D17" s="4">
        <v>3.883495145631068</v>
      </c>
      <c r="E17" s="4">
        <v>18.446601941747574</v>
      </c>
      <c r="F17" s="4">
        <v>13.268608414239482</v>
      </c>
      <c r="G17" s="4">
        <v>3.883495145631068</v>
      </c>
      <c r="H17" s="4">
        <v>34.3042071197411</v>
      </c>
      <c r="I17" s="4">
        <v>0</v>
      </c>
      <c r="J17" s="4">
        <v>0</v>
      </c>
      <c r="K17" s="4">
        <v>0</v>
      </c>
      <c r="L17" s="4">
        <v>16.181229773462782</v>
      </c>
      <c r="M17" s="4">
        <v>0</v>
      </c>
      <c r="N17" s="14">
        <v>34.482758620689658</v>
      </c>
      <c r="O17" s="14">
        <v>3.4482758620689653</v>
      </c>
      <c r="P17" s="14">
        <v>0</v>
      </c>
      <c r="Q17" s="14">
        <v>44.827586206896555</v>
      </c>
      <c r="R17" s="14">
        <v>6.8965517241379306</v>
      </c>
      <c r="S17" s="14">
        <v>10.344827586206897</v>
      </c>
      <c r="T17" s="14">
        <v>0</v>
      </c>
      <c r="U17" s="14">
        <v>0</v>
      </c>
      <c r="V17" s="14">
        <v>0</v>
      </c>
      <c r="W17" s="14">
        <v>0</v>
      </c>
      <c r="X17" s="1" t="s">
        <v>43</v>
      </c>
    </row>
    <row r="18" spans="1:27">
      <c r="A18" s="4">
        <v>5.3511705685618729</v>
      </c>
      <c r="B18" s="4">
        <v>9.0301003344481607</v>
      </c>
      <c r="C18" s="4">
        <v>0.66889632107023411</v>
      </c>
      <c r="D18" s="4">
        <v>2.3411371237458196</v>
      </c>
      <c r="E18" s="4">
        <v>28.42809364548495</v>
      </c>
      <c r="F18" s="4">
        <v>12.040133779264215</v>
      </c>
      <c r="G18" s="4">
        <v>2.3411371237458196</v>
      </c>
      <c r="H18" s="4">
        <v>25.083612040133779</v>
      </c>
      <c r="I18" s="4">
        <v>0</v>
      </c>
      <c r="J18" s="4">
        <v>0</v>
      </c>
      <c r="K18" s="4">
        <v>0</v>
      </c>
      <c r="L18" s="4">
        <v>14.381270903010034</v>
      </c>
      <c r="M18" s="4">
        <v>0.33444816053511706</v>
      </c>
      <c r="N18" s="14">
        <v>0</v>
      </c>
      <c r="O18" s="14">
        <v>16.666666666666668</v>
      </c>
      <c r="P18" s="14">
        <v>0</v>
      </c>
      <c r="Q18" s="14">
        <v>41.666666666666664</v>
      </c>
      <c r="R18" s="14">
        <v>8.3333333333333339</v>
      </c>
      <c r="S18" s="14">
        <v>33.333333333333336</v>
      </c>
      <c r="T18" s="14">
        <v>0</v>
      </c>
      <c r="U18" s="14">
        <v>0</v>
      </c>
      <c r="V18" s="14">
        <v>0</v>
      </c>
      <c r="W18" s="14">
        <v>0</v>
      </c>
      <c r="X18" s="1" t="s">
        <v>48</v>
      </c>
    </row>
    <row r="19" spans="1:27">
      <c r="A19" s="4">
        <v>8.761329305135952</v>
      </c>
      <c r="B19" s="4">
        <v>4.833836858006042</v>
      </c>
      <c r="C19" s="4">
        <v>0.30211480362537763</v>
      </c>
      <c r="D19" s="4">
        <v>1.2084592145015105</v>
      </c>
      <c r="E19" s="4">
        <v>36.858006042296076</v>
      </c>
      <c r="F19" s="4">
        <v>10.574018126888218</v>
      </c>
      <c r="G19" s="4">
        <v>6.3444108761329305</v>
      </c>
      <c r="H19" s="4">
        <v>23.262839879154079</v>
      </c>
      <c r="I19" s="4">
        <v>0</v>
      </c>
      <c r="J19" s="4">
        <v>0</v>
      </c>
      <c r="K19" s="4">
        <v>0.30211480362537763</v>
      </c>
      <c r="L19" s="4">
        <v>7.2507552870090635</v>
      </c>
      <c r="M19" s="4">
        <v>0.30211480362537763</v>
      </c>
      <c r="N19" s="14">
        <v>10.869565217391305</v>
      </c>
      <c r="O19" s="14">
        <v>39.130434782608695</v>
      </c>
      <c r="P19" s="14">
        <v>10.869565217391305</v>
      </c>
      <c r="Q19" s="14">
        <v>34.782608695652172</v>
      </c>
      <c r="R19" s="14">
        <v>2.1739130434782608</v>
      </c>
      <c r="S19" s="14">
        <v>2.1739130434782608</v>
      </c>
      <c r="T19" s="14">
        <v>0</v>
      </c>
      <c r="U19" s="14">
        <v>0</v>
      </c>
      <c r="V19" s="14">
        <v>0</v>
      </c>
      <c r="W19" s="14">
        <v>0</v>
      </c>
      <c r="X19" s="1" t="s">
        <v>47</v>
      </c>
    </row>
    <row r="20" spans="1:27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X20" s="14"/>
      <c r="Z20" s="14"/>
      <c r="AA20" s="14"/>
    </row>
    <row r="21" spans="1:27">
      <c r="X21" s="14"/>
      <c r="Z21" s="14"/>
      <c r="AA21" s="14"/>
    </row>
    <row r="22" spans="1:27">
      <c r="X22" s="14"/>
      <c r="Z22" s="14"/>
      <c r="AA22" s="14"/>
    </row>
    <row r="23" spans="1:27">
      <c r="X23" s="14"/>
      <c r="Z23" s="14"/>
      <c r="AA23" s="14"/>
    </row>
    <row r="24" spans="1:27">
      <c r="X24" s="14"/>
      <c r="Z24" s="14"/>
      <c r="AA24" s="14"/>
    </row>
    <row r="25" spans="1:27">
      <c r="X25" s="14"/>
      <c r="Z25" s="14"/>
      <c r="AA25" s="14"/>
    </row>
    <row r="26" spans="1:27">
      <c r="X26" s="14"/>
      <c r="Z26" s="14"/>
      <c r="AA26" s="14"/>
    </row>
    <row r="28" spans="1:27">
      <c r="X28" s="14"/>
      <c r="Z28" s="14"/>
      <c r="AA28" s="14"/>
    </row>
    <row r="29" spans="1:27">
      <c r="X29" s="14"/>
      <c r="Z29" s="14"/>
      <c r="AA29" s="14"/>
    </row>
    <row r="30" spans="1:27">
      <c r="X30" s="14"/>
      <c r="Z30" s="14"/>
      <c r="AA30" s="14"/>
    </row>
    <row r="31" spans="1:27">
      <c r="X31" s="14"/>
      <c r="Z31" s="14"/>
      <c r="AA31" s="14"/>
    </row>
    <row r="32" spans="1:27">
      <c r="X32" s="14"/>
      <c r="Z32" s="14"/>
      <c r="AA32" s="14"/>
    </row>
    <row r="33" spans="14:27">
      <c r="X33" s="14"/>
      <c r="Z33" s="14"/>
      <c r="AA33" s="14"/>
    </row>
    <row r="34" spans="14:27">
      <c r="X34" s="14"/>
      <c r="Z34" s="14"/>
      <c r="AA34" s="14"/>
    </row>
    <row r="35" spans="14:27">
      <c r="X35" s="14"/>
      <c r="Z35" s="14"/>
      <c r="AA35" s="14"/>
    </row>
    <row r="36" spans="14:27">
      <c r="X36" s="14"/>
      <c r="Z36" s="14"/>
      <c r="AA36" s="14"/>
    </row>
    <row r="37" spans="14:27">
      <c r="X37" s="14"/>
      <c r="Z37" s="14"/>
      <c r="AA37" s="14"/>
    </row>
    <row r="38" spans="14:27">
      <c r="X38" s="14"/>
      <c r="Z38" s="14"/>
      <c r="AA38" s="14"/>
    </row>
    <row r="39" spans="14:27">
      <c r="X39" s="14"/>
      <c r="Z39" s="14"/>
      <c r="AA39" s="14"/>
    </row>
    <row r="40" spans="14:27"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4:27"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4:27">
      <c r="N42" s="14"/>
      <c r="O42" s="14"/>
      <c r="P42" s="14"/>
      <c r="Q42" s="14"/>
      <c r="R42" s="14"/>
      <c r="S42" s="14"/>
      <c r="T42" s="14"/>
      <c r="U42" s="14"/>
      <c r="V42" s="14"/>
      <c r="W42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X39"/>
  <sheetViews>
    <sheetView tabSelected="1" workbookViewId="0">
      <selection activeCell="H22" sqref="H22"/>
    </sheetView>
  </sheetViews>
  <sheetFormatPr baseColWidth="10" defaultRowHeight="15" x14ac:dyDescent="0"/>
  <cols>
    <col min="1" max="16384" width="10.832031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109</v>
      </c>
      <c r="M1" s="2" t="s">
        <v>108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V1" s="16" t="s">
        <v>57</v>
      </c>
      <c r="W1" s="16" t="s">
        <v>108</v>
      </c>
      <c r="X1" s="2" t="s">
        <v>12</v>
      </c>
    </row>
    <row r="2" spans="1:24">
      <c r="A2" s="14">
        <f>LOG10(ChaoSKP_perc!A2+1)</f>
        <v>0.7896716734134549</v>
      </c>
      <c r="B2" s="14">
        <f>LOG10(ChaoSKP_perc!B2+1)</f>
        <v>0.87225028605787158</v>
      </c>
      <c r="C2" s="14">
        <f>LOG10(ChaoSKP_perc!C2+1)</f>
        <v>0.51295967994836988</v>
      </c>
      <c r="D2" s="14">
        <f>LOG10(ChaoSKP_perc!D2+1)</f>
        <v>0.62590960182149158</v>
      </c>
      <c r="E2" s="14">
        <f>LOG10(ChaoSKP_perc!E2+1)</f>
        <v>1.5218969714492439</v>
      </c>
      <c r="F2" s="14">
        <f>LOG10(ChaoSKP_perc!F2+1)</f>
        <v>1.0413926851582251</v>
      </c>
      <c r="G2" s="14">
        <f>LOG10(ChaoSKP_perc!G2+1)</f>
        <v>0.29396814117649434</v>
      </c>
      <c r="H2" s="14">
        <f>LOG10(ChaoSKP_perc!H2+1)</f>
        <v>1.4633630971447904</v>
      </c>
      <c r="I2" s="14">
        <f>LOG10(ChaoSKP_perc!I2+1)</f>
        <v>0</v>
      </c>
      <c r="J2" s="14">
        <f>LOG10(ChaoSKP_perc!J2+1)</f>
        <v>0</v>
      </c>
      <c r="K2" s="14">
        <f>LOG10(ChaoSKP_perc!K2+1)</f>
        <v>0</v>
      </c>
      <c r="L2" s="14">
        <f>LOG10(ChaoSKP_perc!L2+1)</f>
        <v>1.0895632818413465</v>
      </c>
      <c r="M2" s="14">
        <f>LOG10(ChaoSKP_perc!M2+1)</f>
        <v>0.1214221628854628</v>
      </c>
      <c r="N2" s="14">
        <f>LOG10(ChaoSKP_perc!N2+1)</f>
        <v>0</v>
      </c>
      <c r="O2" s="14">
        <f>LOG10(ChaoSKP_perc!O2+1)</f>
        <v>1.6801087869766791</v>
      </c>
      <c r="P2" s="14">
        <f>LOG10(ChaoSKP_perc!P2+1)</f>
        <v>1.2207616539751422</v>
      </c>
      <c r="Q2" s="14">
        <f>LOG10(ChaoSKP_perc!Q2+1)</f>
        <v>1.414973347970818</v>
      </c>
      <c r="R2" s="14">
        <f>LOG10(ChaoSKP_perc!R2+1)</f>
        <v>0.61542395288594387</v>
      </c>
      <c r="S2" s="14">
        <f>LOG10(ChaoSKP_perc!S2+1)</f>
        <v>0.86033800657099369</v>
      </c>
      <c r="T2" s="14">
        <f>LOG10(ChaoSKP_perc!T2+1)</f>
        <v>0</v>
      </c>
      <c r="U2" s="14">
        <f>LOG10(ChaoSKP_perc!U2+1)</f>
        <v>0.61542395288594387</v>
      </c>
      <c r="V2" s="14">
        <f>LOG10(ChaoSKP_perc!V2+1)</f>
        <v>0</v>
      </c>
      <c r="W2" s="14">
        <f>LOG10(ChaoSKP_perc!W2+1)</f>
        <v>0</v>
      </c>
      <c r="X2" s="1" t="s">
        <v>27</v>
      </c>
    </row>
    <row r="3" spans="1:24">
      <c r="A3" s="14">
        <f>LOG10(ChaoSKP_perc!A3+1)</f>
        <v>0.72817727542180499</v>
      </c>
      <c r="B3" s="14">
        <f>LOG10(ChaoSKP_perc!B3+1)</f>
        <v>0.90435905964340102</v>
      </c>
      <c r="C3" s="14">
        <f>LOG10(ChaoSKP_perc!C3+1)</f>
        <v>0.56532650409906093</v>
      </c>
      <c r="D3" s="14">
        <f>LOG10(ChaoSKP_perc!D3+1)</f>
        <v>0.30175563406488176</v>
      </c>
      <c r="E3" s="14">
        <f>LOG10(ChaoSKP_perc!E3+1)</f>
        <v>1.5454767473965649</v>
      </c>
      <c r="F3" s="14">
        <f>LOG10(ChaoSKP_perc!F3+1)</f>
        <v>1.0682727541584769</v>
      </c>
      <c r="G3" s="14">
        <f>LOG10(ChaoSKP_perc!G3+1)</f>
        <v>0.12530170736231858</v>
      </c>
      <c r="H3" s="14">
        <f>LOG10(ChaoSKP_perc!H3+1)</f>
        <v>1.3935018389972536</v>
      </c>
      <c r="I3" s="14">
        <f>LOG10(ChaoSKP_perc!I3+1)</f>
        <v>0</v>
      </c>
      <c r="J3" s="14">
        <f>LOG10(ChaoSKP_perc!J3+1)</f>
        <v>0</v>
      </c>
      <c r="K3" s="14">
        <f>LOG10(ChaoSKP_perc!K3+1)</f>
        <v>0.12530170736231858</v>
      </c>
      <c r="L3" s="14">
        <f>LOG10(ChaoSKP_perc!L3+1)</f>
        <v>1.2232119484281605</v>
      </c>
      <c r="M3" s="14">
        <f>LOG10(ChaoSKP_perc!M3+1)</f>
        <v>0</v>
      </c>
      <c r="N3" s="14">
        <f>LOG10(ChaoSKP_perc!N3+1)</f>
        <v>0</v>
      </c>
      <c r="O3" s="14">
        <f>LOG10(ChaoSKP_perc!O3+1)</f>
        <v>1.5910646070264991</v>
      </c>
      <c r="P3" s="14">
        <f>LOG10(ChaoSKP_perc!P3+1)</f>
        <v>0.95424250943932487</v>
      </c>
      <c r="Q3" s="14">
        <f>LOG10(ChaoSKP_perc!Q3+1)</f>
        <v>1.5910646070264991</v>
      </c>
      <c r="R3" s="14">
        <f>LOG10(ChaoSKP_perc!R3+1)</f>
        <v>0.84509804001425681</v>
      </c>
      <c r="S3" s="14">
        <f>LOG10(ChaoSKP_perc!S3+1)</f>
        <v>0</v>
      </c>
      <c r="T3" s="14">
        <f>LOG10(ChaoSKP_perc!T3+1)</f>
        <v>0.69897000433601886</v>
      </c>
      <c r="U3" s="14">
        <f>LOG10(ChaoSKP_perc!U3+1)</f>
        <v>0.69897000433601886</v>
      </c>
      <c r="V3" s="14">
        <f>LOG10(ChaoSKP_perc!V3+1)</f>
        <v>0</v>
      </c>
      <c r="W3" s="14">
        <f>LOG10(ChaoSKP_perc!W3+1)</f>
        <v>0.47712125471966244</v>
      </c>
      <c r="X3" s="1" t="s">
        <v>29</v>
      </c>
    </row>
    <row r="4" spans="1:24">
      <c r="A4" s="14">
        <f>LOG10(ChaoSKP_perc!A4+1)</f>
        <v>0.32578617898817919</v>
      </c>
      <c r="B4" s="14">
        <f>LOG10(ChaoSKP_perc!B4+1)</f>
        <v>0.99732291710403187</v>
      </c>
      <c r="C4" s="14">
        <f>LOG10(ChaoSKP_perc!C4+1)</f>
        <v>0.54579761446537578</v>
      </c>
      <c r="D4" s="14">
        <f>LOG10(ChaoSKP_perc!D4+1)</f>
        <v>1.1910355157974788</v>
      </c>
      <c r="E4" s="14">
        <f>LOG10(ChaoSKP_perc!E4+1)</f>
        <v>0.73792966082324463</v>
      </c>
      <c r="F4" s="14">
        <f>LOG10(ChaoSKP_perc!F4+1)</f>
        <v>0.50982553274754305</v>
      </c>
      <c r="G4" s="14">
        <f>LOG10(ChaoSKP_perc!G4+1)</f>
        <v>0</v>
      </c>
      <c r="H4" s="14">
        <f>LOG10(ChaoSKP_perc!H4+1)</f>
        <v>0.69113584409387874</v>
      </c>
      <c r="I4" s="14">
        <f>LOG10(ChaoSKP_perc!I4+1)</f>
        <v>0</v>
      </c>
      <c r="J4" s="14">
        <f>LOG10(ChaoSKP_perc!J4+1)</f>
        <v>0.26434286697008108</v>
      </c>
      <c r="K4" s="14">
        <f>LOG10(ChaoSKP_perc!K4+1)</f>
        <v>0.32578617898817919</v>
      </c>
      <c r="L4" s="14">
        <f>LOG10(ChaoSKP_perc!L4+1)</f>
        <v>1.7418599544516771</v>
      </c>
      <c r="M4" s="14">
        <f>LOG10(ChaoSKP_perc!M4+1)</f>
        <v>0.85401751349876076</v>
      </c>
      <c r="N4" s="14">
        <f>LOG10(ChaoSKP_perc!N4+1)</f>
        <v>0</v>
      </c>
      <c r="O4" s="14">
        <f>LOG10(ChaoSKP_perc!O4+1)</f>
        <v>1.0831839885012988</v>
      </c>
      <c r="P4" s="14">
        <f>LOG10(ChaoSKP_perc!P4+1)</f>
        <v>0</v>
      </c>
      <c r="Q4" s="14">
        <f>LOG10(ChaoSKP_perc!Q4+1)</f>
        <v>1.752475272897434</v>
      </c>
      <c r="R4" s="14">
        <f>LOG10(ChaoSKP_perc!R4+1)</f>
        <v>1.0831839885012988</v>
      </c>
      <c r="S4" s="14">
        <f>LOG10(ChaoSKP_perc!S4+1)</f>
        <v>1.0831839885012988</v>
      </c>
      <c r="T4" s="14">
        <f>LOG10(ChaoSKP_perc!T4+1)</f>
        <v>0</v>
      </c>
      <c r="U4" s="14">
        <f>LOG10(ChaoSKP_perc!U4+1)</f>
        <v>0</v>
      </c>
      <c r="V4" s="14">
        <f>LOG10(ChaoSKP_perc!V4+1)</f>
        <v>0</v>
      </c>
      <c r="W4" s="14">
        <f>LOG10(ChaoSKP_perc!W4+1)</f>
        <v>1.0831839885012988</v>
      </c>
      <c r="X4" s="1" t="s">
        <v>30</v>
      </c>
    </row>
    <row r="5" spans="1:24">
      <c r="A5" s="14">
        <f>LOG10(ChaoSKP_perc!A5+1)</f>
        <v>0.88209837633662236</v>
      </c>
      <c r="B5" s="14">
        <f>LOG10(ChaoSKP_perc!B5+1)</f>
        <v>0.84262576873507278</v>
      </c>
      <c r="C5" s="14">
        <f>LOG10(ChaoSKP_perc!C5+1)</f>
        <v>0.12421911012731941</v>
      </c>
      <c r="D5" s="14">
        <f>LOG10(ChaoSKP_perc!D5+1)</f>
        <v>0.72465556879106829</v>
      </c>
      <c r="E5" s="14">
        <f>LOG10(ChaoSKP_perc!E5+1)</f>
        <v>1.4231916040858277</v>
      </c>
      <c r="F5" s="14">
        <f>LOG10(ChaoSKP_perc!F5+1)</f>
        <v>1.0643091987902766</v>
      </c>
      <c r="G5" s="14">
        <f>LOG10(ChaoSKP_perc!G5+1)</f>
        <v>0.36633016917265465</v>
      </c>
      <c r="H5" s="14">
        <f>LOG10(ChaoSKP_perc!H5+1)</f>
        <v>1.506854327332894</v>
      </c>
      <c r="I5" s="14">
        <f>LOG10(ChaoSKP_perc!I5+1)</f>
        <v>0.29958954830067391</v>
      </c>
      <c r="J5" s="14">
        <f>LOG10(ChaoSKP_perc!J5+1)</f>
        <v>0</v>
      </c>
      <c r="K5" s="14">
        <f>LOG10(ChaoSKP_perc!K5+1)</f>
        <v>0.12421911012731941</v>
      </c>
      <c r="L5" s="14">
        <f>LOG10(ChaoSKP_perc!L5+1)</f>
        <v>1.122270141343042</v>
      </c>
      <c r="M5" s="14">
        <f>LOG10(ChaoSKP_perc!M5+1)</f>
        <v>0.22069677418786871</v>
      </c>
      <c r="N5" s="14">
        <f>LOG10(ChaoSKP_perc!N5+1)</f>
        <v>0.90404134439735884</v>
      </c>
      <c r="O5" s="14">
        <f>LOG10(ChaoSKP_perc!O5+1)</f>
        <v>1.512937048067289</v>
      </c>
      <c r="P5" s="14">
        <f>LOG10(ChaoSKP_perc!P5+1)</f>
        <v>1.1232210238275815</v>
      </c>
      <c r="Q5" s="14">
        <f>LOG10(ChaoSKP_perc!Q5+1)</f>
        <v>1.4075846960974987</v>
      </c>
      <c r="R5" s="14">
        <f>LOG10(ChaoSKP_perc!R5+1)</f>
        <v>0.44002479673674239</v>
      </c>
      <c r="S5" s="14">
        <f>LOG10(ChaoSKP_perc!S5+1)</f>
        <v>0</v>
      </c>
      <c r="T5" s="14">
        <f>LOG10(ChaoSKP_perc!T5+1)</f>
        <v>0.98998033950123754</v>
      </c>
      <c r="U5" s="14">
        <f>LOG10(ChaoSKP_perc!U5+1)</f>
        <v>1.1232210238275815</v>
      </c>
      <c r="V5" s="14">
        <f>LOG10(ChaoSKP_perc!V5+1)</f>
        <v>0</v>
      </c>
      <c r="W5" s="14">
        <f>LOG10(ChaoSKP_perc!W5+1)</f>
        <v>0.44002479673674239</v>
      </c>
      <c r="X5" s="1" t="s">
        <v>33</v>
      </c>
    </row>
    <row r="6" spans="1:24">
      <c r="A6" s="14">
        <f>LOG10(ChaoSKP_perc!A6+1)</f>
        <v>0.72465556879106829</v>
      </c>
      <c r="B6" s="14">
        <f>LOG10(ChaoSKP_perc!B6+1)</f>
        <v>0.72465556879106829</v>
      </c>
      <c r="C6" s="14">
        <f>LOG10(ChaoSKP_perc!C6+1)</f>
        <v>0.12421911012731941</v>
      </c>
      <c r="D6" s="14">
        <f>LOG10(ChaoSKP_perc!D6+1)</f>
        <v>0.42416742532701285</v>
      </c>
      <c r="E6" s="14">
        <f>LOG10(ChaoSKP_perc!E6+1)</f>
        <v>1.3834348856565579</v>
      </c>
      <c r="F6" s="14">
        <f>LOG10(ChaoSKP_perc!F6+1)</f>
        <v>1.1733985477073505</v>
      </c>
      <c r="G6" s="14">
        <f>LOG10(ChaoSKP_perc!G6+1)</f>
        <v>0.47519959458479111</v>
      </c>
      <c r="H6" s="14">
        <f>LOG10(ChaoSKP_perc!H6+1)</f>
        <v>1.5371099064816627</v>
      </c>
      <c r="I6" s="14">
        <f>LOG10(ChaoSKP_perc!I6+1)</f>
        <v>0</v>
      </c>
      <c r="J6" s="14">
        <f>LOG10(ChaoSKP_perc!J6+1)</f>
        <v>0</v>
      </c>
      <c r="K6" s="14">
        <f>LOG10(ChaoSKP_perc!K6+1)</f>
        <v>0.29958954830067391</v>
      </c>
      <c r="L6" s="14">
        <f>LOG10(ChaoSKP_perc!L6+1)</f>
        <v>1.2103663639589084</v>
      </c>
      <c r="M6" s="14">
        <f>LOG10(ChaoSKP_perc!M6+1)</f>
        <v>0.22069677418786871</v>
      </c>
      <c r="N6" s="14">
        <f>LOG10(ChaoSKP_perc!N6+1)</f>
        <v>1.5988963590970438</v>
      </c>
      <c r="O6" s="14">
        <f>LOG10(ChaoSKP_perc!O6+1)</f>
        <v>1.3086676654098617</v>
      </c>
      <c r="P6" s="14">
        <f>LOG10(ChaoSKP_perc!P6+1)</f>
        <v>0</v>
      </c>
      <c r="Q6" s="14">
        <f>LOG10(ChaoSKP_perc!Q6+1)</f>
        <v>1.5218969714492439</v>
      </c>
      <c r="R6" s="14">
        <f>LOG10(ChaoSKP_perc!R6+1)</f>
        <v>0</v>
      </c>
      <c r="S6" s="14">
        <f>LOG10(ChaoSKP_perc!S6+1)</f>
        <v>0</v>
      </c>
      <c r="T6" s="14">
        <f>LOG10(ChaoSKP_perc!T6+1)</f>
        <v>0</v>
      </c>
      <c r="U6" s="14">
        <f>LOG10(ChaoSKP_perc!U6+1)</f>
        <v>0.87225028605787158</v>
      </c>
      <c r="V6" s="14">
        <f>LOG10(ChaoSKP_perc!V6+1)</f>
        <v>0</v>
      </c>
      <c r="W6" s="14">
        <f>LOG10(ChaoSKP_perc!W6+1)</f>
        <v>0.62590960182149158</v>
      </c>
      <c r="X6" s="1" t="s">
        <v>39</v>
      </c>
    </row>
    <row r="7" spans="1:24">
      <c r="A7" s="14">
        <f>LOG10(ChaoSKP_perc!A7+1)</f>
        <v>0.84385955681210922</v>
      </c>
      <c r="B7" s="14">
        <f>LOG10(ChaoSKP_perc!B7+1)</f>
        <v>0.69781419664942701</v>
      </c>
      <c r="C7" s="14">
        <f>LOG10(ChaoSKP_perc!C7+1)</f>
        <v>0.60097651180906275</v>
      </c>
      <c r="D7" s="14">
        <f>LOG10(ChaoSKP_perc!D7+1)</f>
        <v>0.52186758188547533</v>
      </c>
      <c r="E7" s="14">
        <f>LOG10(ChaoSKP_perc!E7+1)</f>
        <v>1.499202822497731</v>
      </c>
      <c r="F7" s="14">
        <f>LOG10(ChaoSKP_perc!F7+1)</f>
        <v>1.0897525895012685</v>
      </c>
      <c r="G7" s="14">
        <f>LOG10(ChaoSKP_perc!G7+1)</f>
        <v>0.47615829538521959</v>
      </c>
      <c r="H7" s="14">
        <f>LOG10(ChaoSKP_perc!H7+1)</f>
        <v>1.499202822497731</v>
      </c>
      <c r="I7" s="14">
        <f>LOG10(ChaoSKP_perc!I7+1)</f>
        <v>0</v>
      </c>
      <c r="J7" s="14">
        <f>LOG10(ChaoSKP_perc!J7+1)</f>
        <v>0</v>
      </c>
      <c r="K7" s="14">
        <f>LOG10(ChaoSKP_perc!K7+1)</f>
        <v>0</v>
      </c>
      <c r="L7" s="14">
        <f>LOG10(ChaoSKP_perc!L7+1)</f>
        <v>1.0400790287364683</v>
      </c>
      <c r="M7" s="14">
        <f>LOG10(ChaoSKP_perc!M7+1)</f>
        <v>0.12457787702633893</v>
      </c>
      <c r="N7" s="14">
        <f>LOG10(ChaoSKP_perc!N7+1)</f>
        <v>0.71321044345062912</v>
      </c>
      <c r="O7" s="14">
        <f>LOG10(ChaoSKP_perc!O7+1)</f>
        <v>0.71321044345062912</v>
      </c>
      <c r="P7" s="14">
        <f>LOG10(ChaoSKP_perc!P7+1)</f>
        <v>0.71321044345062912</v>
      </c>
      <c r="Q7" s="14">
        <f>LOG10(ChaoSKP_perc!Q7+1)</f>
        <v>1.8027737252919758</v>
      </c>
      <c r="R7" s="14">
        <f>LOG10(ChaoSKP_perc!R7+1)</f>
        <v>1.1303337684950061</v>
      </c>
      <c r="S7" s="14">
        <f>LOG10(ChaoSKP_perc!S7+1)</f>
        <v>0</v>
      </c>
      <c r="T7" s="14">
        <f>LOG10(ChaoSKP_perc!T7+1)</f>
        <v>0.71321044345062912</v>
      </c>
      <c r="U7" s="14">
        <f>LOG10(ChaoSKP_perc!U7+1)</f>
        <v>0</v>
      </c>
      <c r="V7" s="14">
        <f>LOG10(ChaoSKP_perc!V7+1)</f>
        <v>0.71321044345062912</v>
      </c>
      <c r="W7" s="14">
        <f>LOG10(ChaoSKP_perc!W7+1)</f>
        <v>0.71321044345062912</v>
      </c>
      <c r="X7" s="1" t="s">
        <v>40</v>
      </c>
    </row>
    <row r="8" spans="1:24">
      <c r="A8" s="14">
        <f>LOG10(ChaoSKP_perc!A8+1)</f>
        <v>0.42596873227228121</v>
      </c>
      <c r="B8" s="14">
        <f>LOG10(ChaoSKP_perc!B8+1)</f>
        <v>0.63682209758717434</v>
      </c>
      <c r="C8" s="14">
        <f>LOG10(ChaoSKP_perc!C8+1)</f>
        <v>0.22184874961635634</v>
      </c>
      <c r="D8" s="14">
        <f>LOG10(ChaoSKP_perc!D8+1)</f>
        <v>0.47712125471966244</v>
      </c>
      <c r="E8" s="14">
        <f>LOG10(ChaoSKP_perc!E8+1)</f>
        <v>1.5797835966168101</v>
      </c>
      <c r="F8" s="14">
        <f>LOG10(ChaoSKP_perc!F8+1)</f>
        <v>1.0543576623225928</v>
      </c>
      <c r="G8" s="14">
        <f>LOG10(ChaoSKP_perc!G8+1)</f>
        <v>0.22184874961635634</v>
      </c>
      <c r="H8" s="14">
        <f>LOG10(ChaoSKP_perc!H8+1)</f>
        <v>1.4960065988800362</v>
      </c>
      <c r="I8" s="14">
        <f>LOG10(ChaoSKP_perc!I8+1)</f>
        <v>0.12493873660829993</v>
      </c>
      <c r="J8" s="14">
        <f>LOG10(ChaoSKP_perc!J8+1)</f>
        <v>0</v>
      </c>
      <c r="K8" s="14">
        <f>LOG10(ChaoSKP_perc!K8+1)</f>
        <v>0</v>
      </c>
      <c r="L8" s="14">
        <f>LOG10(ChaoSKP_perc!L8+1)</f>
        <v>1.156347200859924</v>
      </c>
      <c r="M8" s="14">
        <f>LOG10(ChaoSKP_perc!M8+1)</f>
        <v>0</v>
      </c>
      <c r="N8" s="14">
        <f>LOG10(ChaoSKP_perc!N8+1)</f>
        <v>0</v>
      </c>
      <c r="O8" s="14">
        <f>LOG10(ChaoSKP_perc!O8+1)</f>
        <v>1.1842857376709528</v>
      </c>
      <c r="P8" s="14">
        <f>LOG10(ChaoSKP_perc!P8+1)</f>
        <v>0</v>
      </c>
      <c r="Q8" s="14">
        <f>LOG10(ChaoSKP_perc!Q8+1)</f>
        <v>1.6420403354629296</v>
      </c>
      <c r="R8" s="14">
        <f>LOG10(ChaoSKP_perc!R8+1)</f>
        <v>0</v>
      </c>
      <c r="S8" s="14">
        <f>LOG10(ChaoSKP_perc!S8+1)</f>
        <v>1.1842857376709528</v>
      </c>
      <c r="T8" s="14">
        <f>LOG10(ChaoSKP_perc!T8+1)</f>
        <v>1.1842857376709528</v>
      </c>
      <c r="U8" s="14">
        <f>LOG10(ChaoSKP_perc!U8+1)</f>
        <v>1.1842857376709528</v>
      </c>
      <c r="V8" s="14">
        <f>LOG10(ChaoSKP_perc!V8+1)</f>
        <v>0</v>
      </c>
      <c r="W8" s="14">
        <f>LOG10(ChaoSKP_perc!W8+1)</f>
        <v>0</v>
      </c>
      <c r="X8" s="1" t="s">
        <v>28</v>
      </c>
    </row>
    <row r="9" spans="1:24">
      <c r="A9" s="14">
        <f>LOG10(ChaoSKP_perc!A9+1)</f>
        <v>0.86482548689666106</v>
      </c>
      <c r="B9" s="14">
        <f>LOG10(ChaoSKP_perc!B9+1)</f>
        <v>0.98833326839851232</v>
      </c>
      <c r="C9" s="14">
        <f>LOG10(ChaoSKP_perc!C9+1)</f>
        <v>0.34337299735435556</v>
      </c>
      <c r="D9" s="14">
        <f>LOG10(ChaoSKP_perc!D9+1)</f>
        <v>0.56947262412437039</v>
      </c>
      <c r="E9" s="14">
        <f>LOG10(ChaoSKP_perc!E9+1)</f>
        <v>1.5013727667299943</v>
      </c>
      <c r="F9" s="14">
        <f>LOG10(ChaoSKP_perc!F9+1)</f>
        <v>1.2295245624300195</v>
      </c>
      <c r="G9" s="14">
        <f>LOG10(ChaoSKP_perc!G9+1)</f>
        <v>0.20477354859101188</v>
      </c>
      <c r="H9" s="14">
        <f>LOG10(ChaoSKP_perc!H9+1)</f>
        <v>1.399611177571672</v>
      </c>
      <c r="I9" s="14">
        <f>LOG10(ChaoSKP_perc!I9+1)</f>
        <v>0.27957899457834873</v>
      </c>
      <c r="J9" s="14">
        <f>LOG10(ChaoSKP_perc!J9+1)</f>
        <v>0</v>
      </c>
      <c r="K9" s="14">
        <f>LOG10(ChaoSKP_perc!K9+1)</f>
        <v>0.11434566311087579</v>
      </c>
      <c r="L9" s="14">
        <f>LOG10(ChaoSKP_perc!L9+1)</f>
        <v>0.96059111325597968</v>
      </c>
      <c r="M9" s="14">
        <f>LOG10(ChaoSKP_perc!M9+1)</f>
        <v>0</v>
      </c>
      <c r="N9" s="14">
        <f>LOG10(ChaoSKP_perc!N9+1)</f>
        <v>1.9629199131370532</v>
      </c>
      <c r="O9" s="14">
        <f>LOG10(ChaoSKP_perc!O9+1)</f>
        <v>0</v>
      </c>
      <c r="P9" s="14">
        <f>LOG10(ChaoSKP_perc!P9+1)</f>
        <v>0</v>
      </c>
      <c r="Q9" s="14">
        <f>LOG10(ChaoSKP_perc!Q9+1)</f>
        <v>0.70600326706722272</v>
      </c>
      <c r="R9" s="14">
        <f>LOG10(ChaoSKP_perc!R9+1)</f>
        <v>0.30543911456903622</v>
      </c>
      <c r="S9" s="14">
        <f>LOG10(ChaoSKP_perc!S9+1)</f>
        <v>0</v>
      </c>
      <c r="T9" s="14">
        <f>LOG10(ChaoSKP_perc!T9+1)</f>
        <v>0.30543911456903622</v>
      </c>
      <c r="U9" s="14">
        <f>LOG10(ChaoSKP_perc!U9+1)</f>
        <v>0.4829901883837604</v>
      </c>
      <c r="V9" s="14">
        <f>LOG10(ChaoSKP_perc!V9+1)</f>
        <v>0</v>
      </c>
      <c r="W9" s="14">
        <f>LOG10(ChaoSKP_perc!W9+1)</f>
        <v>0.30543911456903622</v>
      </c>
      <c r="X9" s="1" t="s">
        <v>32</v>
      </c>
    </row>
    <row r="10" spans="1:24">
      <c r="A10" s="14">
        <f>LOG10(ChaoSKP_perc!A10+1)</f>
        <v>0.92337616996186145</v>
      </c>
      <c r="B10" s="14">
        <f>LOG10(ChaoSKP_perc!B10+1)</f>
        <v>0.82637921981370832</v>
      </c>
      <c r="C10" s="14">
        <f>LOG10(ChaoSKP_perc!C10+1)</f>
        <v>0.47906007259104916</v>
      </c>
      <c r="D10" s="14">
        <f>LOG10(ChaoSKP_perc!D10+1)</f>
        <v>0.47906007259104916</v>
      </c>
      <c r="E10" s="14">
        <f>LOG10(ChaoSKP_perc!E10+1)</f>
        <v>1.5591270590589685</v>
      </c>
      <c r="F10" s="14">
        <f>LOG10(ChaoSKP_perc!F10+1)</f>
        <v>1.1976967483653318</v>
      </c>
      <c r="G10" s="14">
        <f>LOG10(ChaoSKP_perc!G10+1)</f>
        <v>0.36963915854690582</v>
      </c>
      <c r="H10" s="14">
        <f>LOG10(ChaoSKP_perc!H10+1)</f>
        <v>1.4121616426823169</v>
      </c>
      <c r="I10" s="14">
        <f>LOG10(ChaoSKP_perc!I10+1)</f>
        <v>0</v>
      </c>
      <c r="J10" s="14">
        <f>LOG10(ChaoSKP_perc!J10+1)</f>
        <v>0</v>
      </c>
      <c r="K10" s="14">
        <f>LOG10(ChaoSKP_perc!K10+1)</f>
        <v>0.22301307868346229</v>
      </c>
      <c r="L10" s="14">
        <f>LOG10(ChaoSKP_perc!L10+1)</f>
        <v>0.84758921978128376</v>
      </c>
      <c r="M10" s="14">
        <f>LOG10(ChaoSKP_perc!M10+1)</f>
        <v>0</v>
      </c>
      <c r="N10" s="14">
        <f>LOG10(ChaoSKP_perc!N10+1)</f>
        <v>0</v>
      </c>
      <c r="O10" s="14">
        <f>LOG10(ChaoSKP_perc!O10+1)</f>
        <v>1.1303337684950061</v>
      </c>
      <c r="P10" s="14">
        <f>LOG10(ChaoSKP_perc!P10+1)</f>
        <v>0</v>
      </c>
      <c r="Q10" s="14">
        <f>LOG10(ChaoSKP_perc!Q10+1)</f>
        <v>1.9259992664561554</v>
      </c>
      <c r="R10" s="14">
        <f>LOG10(ChaoSKP_perc!R10+1)</f>
        <v>0</v>
      </c>
      <c r="S10" s="14">
        <f>LOG10(ChaoSKP_perc!S10+1)</f>
        <v>0</v>
      </c>
      <c r="T10" s="14">
        <f>LOG10(ChaoSKP_perc!T10+1)</f>
        <v>0.71321044345062912</v>
      </c>
      <c r="U10" s="14">
        <f>LOG10(ChaoSKP_perc!U10+1)</f>
        <v>0</v>
      </c>
      <c r="V10" s="14">
        <f>LOG10(ChaoSKP_perc!V10+1)</f>
        <v>0</v>
      </c>
      <c r="W10" s="14">
        <f>LOG10(ChaoSKP_perc!W10+1)</f>
        <v>0</v>
      </c>
      <c r="X10" s="1" t="s">
        <v>34</v>
      </c>
    </row>
    <row r="11" spans="1:24">
      <c r="A11" s="14">
        <f>LOG10(ChaoSKP_perc!A11+1)</f>
        <v>0.83292076146341998</v>
      </c>
      <c r="B11" s="14">
        <f>LOG10(ChaoSKP_perc!B11+1)</f>
        <v>0.62590960182149158</v>
      </c>
      <c r="C11" s="14">
        <f>LOG10(ChaoSKP_perc!C11+1)</f>
        <v>0.7416344165578812</v>
      </c>
      <c r="D11" s="14">
        <f>LOG10(ChaoSKP_perc!D11+1)</f>
        <v>0.21620848226366365</v>
      </c>
      <c r="E11" s="14">
        <f>LOG10(ChaoSKP_perc!E11+1)</f>
        <v>1.4229814632851681</v>
      </c>
      <c r="F11" s="14">
        <f>LOG10(ChaoSKP_perc!F11+1)</f>
        <v>1.0661455080713853</v>
      </c>
      <c r="G11" s="14">
        <f>LOG10(ChaoSKP_perc!G11+1)</f>
        <v>0.81183436358621619</v>
      </c>
      <c r="H11" s="14">
        <f>LOG10(ChaoSKP_perc!H11+1)</f>
        <v>1.5582439187607005</v>
      </c>
      <c r="I11" s="14">
        <f>LOG10(ChaoSKP_perc!I11+1)</f>
        <v>0.1214221628854628</v>
      </c>
      <c r="J11" s="14">
        <f>LOG10(ChaoSKP_perc!J11+1)</f>
        <v>0</v>
      </c>
      <c r="K11" s="14">
        <f>LOG10(ChaoSKP_perc!K11+1)</f>
        <v>0</v>
      </c>
      <c r="L11" s="14">
        <f>LOG10(ChaoSKP_perc!L11+1)</f>
        <v>0.94160759704013308</v>
      </c>
      <c r="M11" s="14">
        <f>LOG10(ChaoSKP_perc!M11+1)</f>
        <v>0.29396814117649434</v>
      </c>
      <c r="N11" s="14">
        <f>LOG10(ChaoSKP_perc!N11+1)</f>
        <v>1.7811828043890421</v>
      </c>
      <c r="O11" s="14">
        <f>LOG10(ChaoSKP_perc!O11+1)</f>
        <v>1.4327602106415767</v>
      </c>
      <c r="P11" s="14">
        <f>LOG10(ChaoSKP_perc!P11+1)</f>
        <v>0.59090318926515262</v>
      </c>
      <c r="Q11" s="14">
        <f>LOG10(ChaoSKP_perc!Q11+1)</f>
        <v>0.9162631756578159</v>
      </c>
      <c r="R11" s="14">
        <f>LOG10(ChaoSKP_perc!R11+1)</f>
        <v>0.38903761387641828</v>
      </c>
      <c r="S11" s="14">
        <f>LOG10(ChaoSKP_perc!S11+1)</f>
        <v>0.38903761387641828</v>
      </c>
      <c r="T11" s="14">
        <f>LOG10(ChaoSKP_perc!T11+1)</f>
        <v>0</v>
      </c>
      <c r="U11" s="14">
        <f>LOG10(ChaoSKP_perc!U11+1)</f>
        <v>0</v>
      </c>
      <c r="V11" s="14">
        <f>LOG10(ChaoSKP_perc!V11+1)</f>
        <v>0</v>
      </c>
      <c r="W11" s="14">
        <f>LOG10(ChaoSKP_perc!W11+1)</f>
        <v>0.38903761387641828</v>
      </c>
      <c r="X11" s="1" t="s">
        <v>35</v>
      </c>
    </row>
    <row r="12" spans="1:24">
      <c r="A12" s="14">
        <f>LOG10(ChaoSKP_perc!A12+1)</f>
        <v>0.63793796274859815</v>
      </c>
      <c r="B12" s="14">
        <f>LOG10(ChaoSKP_perc!B12+1)</f>
        <v>0.4780885034087991</v>
      </c>
      <c r="C12" s="14">
        <f>LOG10(ChaoSKP_perc!C12+1)</f>
        <v>0.30175563406488176</v>
      </c>
      <c r="D12" s="14">
        <f>LOG10(ChaoSKP_perc!D12+1)</f>
        <v>0.42687559098956168</v>
      </c>
      <c r="E12" s="14">
        <f>LOG10(ChaoSKP_perc!E12+1)</f>
        <v>1.3693648051889853</v>
      </c>
      <c r="F12" s="14">
        <f>LOG10(ChaoSKP_perc!F12+1)</f>
        <v>1.3304409218446616</v>
      </c>
      <c r="G12" s="14">
        <f>LOG10(ChaoSKP_perc!G12+1)</f>
        <v>0.60314799477441905</v>
      </c>
      <c r="H12" s="14">
        <f>LOG10(ChaoSKP_perc!H12+1)</f>
        <v>1.5328864034598173</v>
      </c>
      <c r="I12" s="14">
        <f>LOG10(ChaoSKP_perc!I12+1)</f>
        <v>0</v>
      </c>
      <c r="J12" s="14">
        <f>LOG10(ChaoSKP_perc!J12+1)</f>
        <v>0</v>
      </c>
      <c r="K12" s="14">
        <f>LOG10(ChaoSKP_perc!K12+1)</f>
        <v>0.22242935729896027</v>
      </c>
      <c r="L12" s="14">
        <f>LOG10(ChaoSKP_perc!L12+1)</f>
        <v>1.1262802158090919</v>
      </c>
      <c r="M12" s="14">
        <f>LOG10(ChaoSKP_perc!M12+1)</f>
        <v>0</v>
      </c>
      <c r="N12" s="14">
        <f>LOG10(ChaoSKP_perc!N12+1)</f>
        <v>0.79679336043970184</v>
      </c>
      <c r="O12" s="14">
        <f>LOG10(ChaoSKP_perc!O12+1)</f>
        <v>0</v>
      </c>
      <c r="P12" s="14">
        <f>LOG10(ChaoSKP_perc!P12+1)</f>
        <v>0</v>
      </c>
      <c r="Q12" s="14">
        <f>LOG10(ChaoSKP_perc!Q12+1)</f>
        <v>1.7700764855755211</v>
      </c>
      <c r="R12" s="14">
        <f>LOG10(ChaoSKP_perc!R12+1)</f>
        <v>0</v>
      </c>
      <c r="S12" s="14">
        <f>LOG10(ChaoSKP_perc!S12+1)</f>
        <v>0</v>
      </c>
      <c r="T12" s="14">
        <f>LOG10(ChaoSKP_perc!T12+1)</f>
        <v>1.4364137568956288</v>
      </c>
      <c r="U12" s="14">
        <f>LOG10(ChaoSKP_perc!U12+1)</f>
        <v>0</v>
      </c>
      <c r="V12" s="14">
        <f>LOG10(ChaoSKP_perc!V12+1)</f>
        <v>0</v>
      </c>
      <c r="W12" s="14">
        <f>LOG10(ChaoSKP_perc!W12+1)</f>
        <v>1.0616905138872894</v>
      </c>
      <c r="X12" s="1" t="s">
        <v>36</v>
      </c>
    </row>
    <row r="13" spans="1:24">
      <c r="A13" s="14">
        <f>LOG10(ChaoSKP_perc!A13+1)</f>
        <v>0.80947338236544697</v>
      </c>
      <c r="B13" s="14">
        <f>LOG10(ChaoSKP_perc!B13+1)</f>
        <v>0.46584024430997345</v>
      </c>
      <c r="C13" s="14">
        <f>LOG10(ChaoSKP_perc!C13+1)</f>
        <v>0.35832539961841353</v>
      </c>
      <c r="D13" s="14">
        <f>LOG10(ChaoSKP_perc!D13+1)</f>
        <v>0.55195019322759586</v>
      </c>
      <c r="E13" s="14">
        <f>LOG10(ChaoSKP_perc!E13+1)</f>
        <v>1.4459632727292757</v>
      </c>
      <c r="F13" s="14">
        <f>LOG10(ChaoSKP_perc!F13+1)</f>
        <v>1.2144362511319009</v>
      </c>
      <c r="G13" s="14">
        <f>LOG10(ChaoSKP_perc!G13+1)</f>
        <v>0.55195019322759586</v>
      </c>
      <c r="H13" s="14">
        <f>LOG10(ChaoSKP_perc!H13+1)</f>
        <v>1.543749763293961</v>
      </c>
      <c r="I13" s="14">
        <f>LOG10(ChaoSKP_perc!I13+1)</f>
        <v>0</v>
      </c>
      <c r="J13" s="14">
        <f>LOG10(ChaoSKP_perc!J13+1)</f>
        <v>0</v>
      </c>
      <c r="K13" s="14">
        <f>LOG10(ChaoSKP_perc!K13+1)</f>
        <v>0</v>
      </c>
      <c r="L13" s="14">
        <f>LOG10(ChaoSKP_perc!L13+1)</f>
        <v>1.0259357340943998</v>
      </c>
      <c r="M13" s="14">
        <f>LOG10(ChaoSKP_perc!M13+1)</f>
        <v>0.1207426220146918</v>
      </c>
      <c r="N13" s="14">
        <f>LOG10(ChaoSKP_perc!N13+1)</f>
        <v>0</v>
      </c>
      <c r="O13" s="14">
        <f>LOG10(ChaoSKP_perc!O13+1)</f>
        <v>1.4021310615289002</v>
      </c>
      <c r="P13" s="14">
        <f>LOG10(ChaoSKP_perc!P13+1)</f>
        <v>0.60533770108919827</v>
      </c>
      <c r="Q13" s="14">
        <f>LOG10(ChaoSKP_perc!Q13+1)</f>
        <v>1.5357159699855099</v>
      </c>
      <c r="R13" s="14">
        <f>LOG10(ChaoSKP_perc!R13+1)</f>
        <v>1.4513677038686126</v>
      </c>
      <c r="S13" s="14">
        <f>LOG10(ChaoSKP_perc!S13+1)</f>
        <v>0.60533770108919827</v>
      </c>
      <c r="T13" s="14">
        <f>LOG10(ChaoSKP_perc!T13+1)</f>
        <v>0.84884198114813147</v>
      </c>
      <c r="U13" s="14">
        <f>LOG10(ChaoSKP_perc!U13+1)</f>
        <v>0</v>
      </c>
      <c r="V13" s="14">
        <f>LOG10(ChaoSKP_perc!V13+1)</f>
        <v>0</v>
      </c>
      <c r="W13" s="14">
        <f>LOG10(ChaoSKP_perc!W13+1)</f>
        <v>0.60533770108919827</v>
      </c>
      <c r="X13" s="1" t="s">
        <v>37</v>
      </c>
    </row>
    <row r="14" spans="1:24">
      <c r="A14" s="14">
        <f>LOG10(ChaoSKP_perc!A14+1)</f>
        <v>0.7450951456375472</v>
      </c>
      <c r="B14" s="14">
        <f>LOG10(ChaoSKP_perc!B14+1)</f>
        <v>0.55700924540153629</v>
      </c>
      <c r="C14" s="14">
        <f>LOG10(ChaoSKP_perc!C14+1)</f>
        <v>0</v>
      </c>
      <c r="D14" s="14">
        <f>LOG10(ChaoSKP_perc!D14+1)</f>
        <v>0.59456889462016271</v>
      </c>
      <c r="E14" s="14">
        <f>LOG10(ChaoSKP_perc!E14+1)</f>
        <v>1.42172179754009</v>
      </c>
      <c r="F14" s="14">
        <f>LOG10(ChaoSKP_perc!F14+1)</f>
        <v>1.0577973904043161</v>
      </c>
      <c r="G14" s="14">
        <f>LOG10(ChaoSKP_perc!G14+1)</f>
        <v>0.55700924540153629</v>
      </c>
      <c r="H14" s="14">
        <f>LOG10(ChaoSKP_perc!H14+1)</f>
        <v>1.6270387647672622</v>
      </c>
      <c r="I14" s="14">
        <f>LOG10(ChaoSKP_perc!I14+1)</f>
        <v>0</v>
      </c>
      <c r="J14" s="14">
        <f>LOG10(ChaoSKP_perc!J14+1)</f>
        <v>0</v>
      </c>
      <c r="K14" s="14">
        <f>LOG10(ChaoSKP_perc!K14+1)</f>
        <v>0</v>
      </c>
      <c r="L14" s="14">
        <f>LOG10(ChaoSKP_perc!L14+1)</f>
        <v>1.045233758090691</v>
      </c>
      <c r="M14" s="14">
        <f>LOG10(ChaoSKP_perc!M14+1)</f>
        <v>0</v>
      </c>
      <c r="N14" s="14">
        <f>LOG10(ChaoSKP_perc!N14+1)</f>
        <v>0</v>
      </c>
      <c r="O14" s="14">
        <f>LOG10(ChaoSKP_perc!O14+1)</f>
        <v>1.414973347970818</v>
      </c>
      <c r="P14" s="14">
        <f>LOG10(ChaoSKP_perc!P14+1)</f>
        <v>0</v>
      </c>
      <c r="Q14" s="14">
        <f>LOG10(ChaoSKP_perc!Q14+1)</f>
        <v>1.5357159699855099</v>
      </c>
      <c r="R14" s="14">
        <f>LOG10(ChaoSKP_perc!R14+1)</f>
        <v>1.2471546148811266</v>
      </c>
      <c r="S14" s="14">
        <f>LOG10(ChaoSKP_perc!S14+1)</f>
        <v>0</v>
      </c>
      <c r="T14" s="14">
        <f>LOG10(ChaoSKP_perc!T14+1)</f>
        <v>0.97003677662255683</v>
      </c>
      <c r="U14" s="14">
        <f>LOG10(ChaoSKP_perc!U14+1)</f>
        <v>0</v>
      </c>
      <c r="V14" s="14">
        <f>LOG10(ChaoSKP_perc!V14+1)</f>
        <v>0</v>
      </c>
      <c r="W14" s="14">
        <f>LOG10(ChaoSKP_perc!W14+1)</f>
        <v>1.2471546148811266</v>
      </c>
      <c r="X14" s="1" t="s">
        <v>38</v>
      </c>
    </row>
    <row r="15" spans="1:24">
      <c r="A15" s="14">
        <f>LOG10(ChaoSKP_perc!A15+1)</f>
        <v>0.5198583045181131</v>
      </c>
      <c r="B15" s="14">
        <f>LOG10(ChaoSKP_perc!B15+1)</f>
        <v>0.47424512181120076</v>
      </c>
      <c r="C15" s="14">
        <f>LOG10(ChaoSKP_perc!C15+1)</f>
        <v>0</v>
      </c>
      <c r="D15" s="14">
        <f>LOG10(ChaoSKP_perc!D15+1)</f>
        <v>0.5198583045181131</v>
      </c>
      <c r="E15" s="14">
        <f>LOG10(ChaoSKP_perc!E15+1)</f>
        <v>1.4272032104048082</v>
      </c>
      <c r="F15" s="14">
        <f>LOG10(ChaoSKP_perc!F15+1)</f>
        <v>1.1523287175802506</v>
      </c>
      <c r="G15" s="14">
        <f>LOG10(ChaoSKP_perc!G15+1)</f>
        <v>0.72349089385183984</v>
      </c>
      <c r="H15" s="14">
        <f>LOG10(ChaoSKP_perc!H15+1)</f>
        <v>1.5678917074699787</v>
      </c>
      <c r="I15" s="14">
        <f>LOG10(ChaoSKP_perc!I15+1)</f>
        <v>0</v>
      </c>
      <c r="J15" s="14">
        <f>LOG10(ChaoSKP_perc!J15+1)</f>
        <v>0</v>
      </c>
      <c r="K15" s="14">
        <f>LOG10(ChaoSKP_perc!K15+1)</f>
        <v>0.22012535655362239</v>
      </c>
      <c r="L15" s="14">
        <f>LOG10(ChaoSKP_perc!L15+1)</f>
        <v>1.1623060569572208</v>
      </c>
      <c r="M15" s="14">
        <f>LOG10(ChaoSKP_perc!M15+1)</f>
        <v>0</v>
      </c>
      <c r="N15" s="14">
        <f>LOG10(ChaoSKP_perc!N15+1)</f>
        <v>1.5357159699855099</v>
      </c>
      <c r="O15" s="14">
        <f>LOG10(ChaoSKP_perc!O15+1)</f>
        <v>0.99514749720558793</v>
      </c>
      <c r="P15" s="14">
        <f>LOG10(ChaoSKP_perc!P15+1)</f>
        <v>0</v>
      </c>
      <c r="Q15" s="14">
        <f>LOG10(ChaoSKP_perc!Q15+1)</f>
        <v>1.5885829175198549</v>
      </c>
      <c r="R15" s="14">
        <f>LOG10(ChaoSKP_perc!R15+1)</f>
        <v>0</v>
      </c>
      <c r="S15" s="14">
        <f>LOG10(ChaoSKP_perc!S15+1)</f>
        <v>0</v>
      </c>
      <c r="T15" s="14">
        <f>LOG10(ChaoSKP_perc!T15+1)</f>
        <v>0.50815548845963121</v>
      </c>
      <c r="U15" s="14">
        <f>LOG10(ChaoSKP_perc!U15+1)</f>
        <v>0.50815548845963121</v>
      </c>
      <c r="V15" s="14">
        <f>LOG10(ChaoSKP_perc!V15+1)</f>
        <v>0</v>
      </c>
      <c r="W15" s="14">
        <f>LOG10(ChaoSKP_perc!W15+1)</f>
        <v>1.2189437589729493</v>
      </c>
      <c r="X15" s="1" t="s">
        <v>41</v>
      </c>
    </row>
    <row r="16" spans="1:24">
      <c r="A16" s="14">
        <f>LOG10(ChaoSKP_perc!A16+1)</f>
        <v>0.51886012920024682</v>
      </c>
      <c r="B16" s="14">
        <f>LOG10(ChaoSKP_perc!B16+1)</f>
        <v>0.77336294959716922</v>
      </c>
      <c r="C16" s="14">
        <f>LOG10(ChaoSKP_perc!C16+1)</f>
        <v>0.12350778150185122</v>
      </c>
      <c r="D16" s="14">
        <f>LOG10(ChaoSKP_perc!D16+1)</f>
        <v>0.63240400778714756</v>
      </c>
      <c r="E16" s="14">
        <f>LOG10(ChaoSKP_perc!E16+1)</f>
        <v>1.4568452987453508</v>
      </c>
      <c r="F16" s="14">
        <f>LOG10(ChaoSKP_perc!F16+1)</f>
        <v>1.085797394401143</v>
      </c>
      <c r="G16" s="14">
        <f>LOG10(ChaoSKP_perc!G16+1)</f>
        <v>0.42238246513969746</v>
      </c>
      <c r="H16" s="14">
        <f>LOG10(ChaoSKP_perc!H16+1)</f>
        <v>1.562605869502026</v>
      </c>
      <c r="I16" s="14">
        <f>LOG10(ChaoSKP_perc!I16+1)</f>
        <v>0</v>
      </c>
      <c r="J16" s="14">
        <f>LOG10(ChaoSKP_perc!J16+1)</f>
        <v>0</v>
      </c>
      <c r="K16" s="14">
        <f>LOG10(ChaoSKP_perc!K16+1)</f>
        <v>0.21955695283677157</v>
      </c>
      <c r="L16" s="14">
        <f>LOG10(ChaoSKP_perc!L16+1)</f>
        <v>1.1303337684950061</v>
      </c>
      <c r="M16" s="14">
        <f>LOG10(ChaoSKP_perc!M16+1)</f>
        <v>0</v>
      </c>
      <c r="N16" s="14">
        <f>LOG10(ChaoSKP_perc!N16+1)</f>
        <v>0</v>
      </c>
      <c r="O16" s="14">
        <f>LOG10(ChaoSKP_perc!O16+1)</f>
        <v>0.95424250943932487</v>
      </c>
      <c r="P16" s="14">
        <f>LOG10(ChaoSKP_perc!P16+1)</f>
        <v>0</v>
      </c>
      <c r="Q16" s="14">
        <f>LOG10(ChaoSKP_perc!Q16+1)</f>
        <v>1.8633228601204559</v>
      </c>
      <c r="R16" s="14">
        <f>LOG10(ChaoSKP_perc!R16+1)</f>
        <v>0</v>
      </c>
      <c r="S16" s="14">
        <f>LOG10(ChaoSKP_perc!S16+1)</f>
        <v>0</v>
      </c>
      <c r="T16" s="14">
        <f>LOG10(ChaoSKP_perc!T16+1)</f>
        <v>1.3222192947339193</v>
      </c>
      <c r="U16" s="14">
        <f>LOG10(ChaoSKP_perc!U16+1)</f>
        <v>0</v>
      </c>
      <c r="V16" s="14">
        <f>LOG10(ChaoSKP_perc!V16+1)</f>
        <v>0</v>
      </c>
      <c r="W16" s="14">
        <f>LOG10(ChaoSKP_perc!W16+1)</f>
        <v>0</v>
      </c>
      <c r="X16" s="1" t="s">
        <v>42</v>
      </c>
    </row>
    <row r="17" spans="1:24">
      <c r="A17" s="14">
        <f>LOG10(ChaoSKP_perc!A17+1)</f>
        <v>0.85423723644660032</v>
      </c>
      <c r="B17" s="14">
        <f>LOG10(ChaoSKP_perc!B17+1)</f>
        <v>0.62698116712592111</v>
      </c>
      <c r="C17" s="14">
        <f>LOG10(ChaoSKP_perc!C17+1)</f>
        <v>0.21675930291192408</v>
      </c>
      <c r="D17" s="14">
        <f>LOG10(ChaoSKP_perc!D17+1)</f>
        <v>0.6887307603507552</v>
      </c>
      <c r="E17" s="14">
        <f>LOG10(ChaoSKP_perc!E17+1)</f>
        <v>1.2888437245884041</v>
      </c>
      <c r="F17" s="14">
        <f>LOG10(ChaoSKP_perc!F17+1)</f>
        <v>1.154381619401488</v>
      </c>
      <c r="G17" s="14">
        <f>LOG10(ChaoSKP_perc!G17+1)</f>
        <v>0.6887307603507552</v>
      </c>
      <c r="H17" s="14">
        <f>LOG10(ChaoSKP_perc!H17+1)</f>
        <v>1.5478264623288029</v>
      </c>
      <c r="I17" s="14">
        <f>LOG10(ChaoSKP_perc!I17+1)</f>
        <v>0</v>
      </c>
      <c r="J17" s="14">
        <f>LOG10(ChaoSKP_perc!J17+1)</f>
        <v>0</v>
      </c>
      <c r="K17" s="14">
        <f>LOG10(ChaoSKP_perc!K17+1)</f>
        <v>0</v>
      </c>
      <c r="L17" s="14">
        <f>LOG10(ChaoSKP_perc!L17+1)</f>
        <v>1.2350542459163223</v>
      </c>
      <c r="M17" s="14">
        <f>LOG10(ChaoSKP_perc!M17+1)</f>
        <v>0</v>
      </c>
      <c r="N17" s="14">
        <f>LOG10(ChaoSKP_perc!N17+1)</f>
        <v>1.5500173768634768</v>
      </c>
      <c r="O17" s="14">
        <f>LOG10(ChaoSKP_perc!O17+1)</f>
        <v>0.64819171240029283</v>
      </c>
      <c r="P17" s="14">
        <f>LOG10(ChaoSKP_perc!P17+1)</f>
        <v>0</v>
      </c>
      <c r="Q17" s="14">
        <f>LOG10(ChaoSKP_perc!Q17+1)</f>
        <v>1.661126983043776</v>
      </c>
      <c r="R17" s="14">
        <f>LOG10(ChaoSKP_perc!R17+1)</f>
        <v>0.89743748444093185</v>
      </c>
      <c r="S17" s="14">
        <f>LOG10(ChaoSKP_perc!S17+1)</f>
        <v>1.0547979000510181</v>
      </c>
      <c r="T17" s="14">
        <f>LOG10(ChaoSKP_perc!T17+1)</f>
        <v>0</v>
      </c>
      <c r="U17" s="14">
        <f>LOG10(ChaoSKP_perc!U17+1)</f>
        <v>0</v>
      </c>
      <c r="V17" s="14">
        <f>LOG10(ChaoSKP_perc!V17+1)</f>
        <v>0</v>
      </c>
      <c r="W17" s="14">
        <f>LOG10(ChaoSKP_perc!W17+1)</f>
        <v>0</v>
      </c>
      <c r="X17" s="1" t="s">
        <v>43</v>
      </c>
    </row>
    <row r="18" spans="1:24">
      <c r="A18" s="14">
        <f>LOG10(ChaoSKP_perc!A18+1)</f>
        <v>0.80285377641258793</v>
      </c>
      <c r="B18" s="14">
        <f>LOG10(ChaoSKP_perc!B18+1)</f>
        <v>1.0013052774350975</v>
      </c>
      <c r="C18" s="14">
        <f>LOG10(ChaoSKP_perc!C18+1)</f>
        <v>0.22242935729896027</v>
      </c>
      <c r="D18" s="14">
        <f>LOG10(ChaoSKP_perc!D18+1)</f>
        <v>0.52389429990155267</v>
      </c>
      <c r="E18" s="14">
        <f>LOG10(ChaoSKP_perc!E18+1)</f>
        <v>1.4687621293757849</v>
      </c>
      <c r="F18" s="14">
        <f>LOG10(ChaoSKP_perc!F18+1)</f>
        <v>1.115282046863556</v>
      </c>
      <c r="G18" s="14">
        <f>LOG10(ChaoSKP_perc!G18+1)</f>
        <v>0.52389429990155267</v>
      </c>
      <c r="H18" s="14">
        <f>LOG10(ChaoSKP_perc!H18+1)</f>
        <v>1.4163677320168619</v>
      </c>
      <c r="I18" s="14">
        <f>LOG10(ChaoSKP_perc!I18+1)</f>
        <v>0</v>
      </c>
      <c r="J18" s="14">
        <f>LOG10(ChaoSKP_perc!J18+1)</f>
        <v>0</v>
      </c>
      <c r="K18" s="14">
        <f>LOG10(ChaoSKP_perc!K18+1)</f>
        <v>0</v>
      </c>
      <c r="L18" s="14">
        <f>LOG10(ChaoSKP_perc!L18+1)</f>
        <v>1.186992221249608</v>
      </c>
      <c r="M18" s="14">
        <f>LOG10(ChaoSKP_perc!M18+1)</f>
        <v>0.12530170736231858</v>
      </c>
      <c r="N18" s="14">
        <f>LOG10(ChaoSKP_perc!N18+1)</f>
        <v>0</v>
      </c>
      <c r="O18" s="14">
        <f>LOG10(ChaoSKP_perc!O18+1)</f>
        <v>1.2471546148811266</v>
      </c>
      <c r="P18" s="14">
        <f>LOG10(ChaoSKP_perc!P18+1)</f>
        <v>0</v>
      </c>
      <c r="Q18" s="14">
        <f>LOG10(ChaoSKP_perc!Q18+1)</f>
        <v>1.630088714928206</v>
      </c>
      <c r="R18" s="14">
        <f>LOG10(ChaoSKP_perc!R18+1)</f>
        <v>0.97003677662255683</v>
      </c>
      <c r="S18" s="14">
        <f>LOG10(ChaoSKP_perc!S18+1)</f>
        <v>1.5357159699855099</v>
      </c>
      <c r="T18" s="14">
        <f>LOG10(ChaoSKP_perc!T18+1)</f>
        <v>0</v>
      </c>
      <c r="U18" s="14">
        <f>LOG10(ChaoSKP_perc!U18+1)</f>
        <v>0</v>
      </c>
      <c r="V18" s="14">
        <f>LOG10(ChaoSKP_perc!V18+1)</f>
        <v>0</v>
      </c>
      <c r="W18" s="14">
        <f>LOG10(ChaoSKP_perc!W18+1)</f>
        <v>0</v>
      </c>
      <c r="X18" s="1" t="s">
        <v>48</v>
      </c>
    </row>
    <row r="19" spans="1:24">
      <c r="A19" s="14">
        <f>LOG10(ChaoSKP_perc!A19+1)</f>
        <v>0.98950896424192525</v>
      </c>
      <c r="B19" s="14">
        <f>LOG10(ChaoSKP_perc!B19+1)</f>
        <v>0.76595428000367594</v>
      </c>
      <c r="C19" s="14">
        <f>LOG10(ChaoSKP_perc!C19+1)</f>
        <v>0.11464927638501284</v>
      </c>
      <c r="D19" s="14">
        <f>LOG10(ChaoSKP_perc!D19+1)</f>
        <v>0.34408938318214166</v>
      </c>
      <c r="E19" s="14">
        <f>LOG10(ChaoSKP_perc!E19+1)</f>
        <v>1.5781577362090649</v>
      </c>
      <c r="F19" s="14">
        <f>LOG10(ChaoSKP_perc!F19+1)</f>
        <v>1.0634841582073591</v>
      </c>
      <c r="G19" s="14">
        <f>LOG10(ChaoSKP_perc!G19+1)</f>
        <v>0.86595696506761699</v>
      </c>
      <c r="H19" s="14">
        <f>LOG10(ChaoSKP_perc!H19+1)</f>
        <v>1.3849416321308763</v>
      </c>
      <c r="I19" s="14">
        <f>LOG10(ChaoSKP_perc!I19+1)</f>
        <v>0</v>
      </c>
      <c r="J19" s="14">
        <f>LOG10(ChaoSKP_perc!J19+1)</f>
        <v>0</v>
      </c>
      <c r="K19" s="14">
        <f>LOG10(ChaoSKP_perc!K19+1)</f>
        <v>0.11464927638501284</v>
      </c>
      <c r="L19" s="14">
        <f>LOG10(ChaoSKP_perc!L19+1)</f>
        <v>0.91649370636401462</v>
      </c>
      <c r="M19" s="14">
        <f>LOG10(ChaoSKP_perc!M19+1)</f>
        <v>0.11464927638501284</v>
      </c>
      <c r="N19" s="14">
        <f>LOG10(ChaoSKP_perc!N19+1)</f>
        <v>1.0744348110231632</v>
      </c>
      <c r="O19" s="14">
        <f>LOG10(ChaoSKP_perc!O19+1)</f>
        <v>1.6034738650083191</v>
      </c>
      <c r="P19" s="14">
        <f>LOG10(ChaoSKP_perc!P19+1)</f>
        <v>1.0744348110231632</v>
      </c>
      <c r="Q19" s="14">
        <f>LOG10(ChaoSKP_perc!Q19+1)</f>
        <v>1.553671999194677</v>
      </c>
      <c r="R19" s="14">
        <f>LOG10(ChaoSKP_perc!R19+1)</f>
        <v>0.50159502410286305</v>
      </c>
      <c r="S19" s="14">
        <f>LOG10(ChaoSKP_perc!S19+1)</f>
        <v>0.50159502410286305</v>
      </c>
      <c r="T19" s="14">
        <f>LOG10(ChaoSKP_perc!T19+1)</f>
        <v>0</v>
      </c>
      <c r="U19" s="14">
        <f>LOG10(ChaoSKP_perc!U19+1)</f>
        <v>0</v>
      </c>
      <c r="V19" s="14">
        <f>LOG10(ChaoSKP_perc!V19+1)</f>
        <v>0</v>
      </c>
      <c r="W19" s="14">
        <f>LOG10(ChaoSKP_perc!W19+1)</f>
        <v>0</v>
      </c>
      <c r="X19" s="1" t="s">
        <v>47</v>
      </c>
    </row>
    <row r="20" spans="1:24">
      <c r="X20" s="14"/>
    </row>
    <row r="21" spans="1:24">
      <c r="X21" s="14"/>
    </row>
    <row r="22" spans="1:24">
      <c r="X22" s="14"/>
    </row>
    <row r="23" spans="1:24">
      <c r="X23" s="14"/>
    </row>
    <row r="24" spans="1:24">
      <c r="X24" s="14"/>
    </row>
    <row r="25" spans="1:24">
      <c r="X25" s="14"/>
    </row>
    <row r="26" spans="1:24">
      <c r="X26" s="14"/>
    </row>
    <row r="28" spans="1:24">
      <c r="X28" s="14"/>
    </row>
    <row r="29" spans="1:24">
      <c r="X29" s="14"/>
    </row>
    <row r="30" spans="1:24">
      <c r="X30" s="14"/>
    </row>
    <row r="31" spans="1:24">
      <c r="X31" s="14"/>
    </row>
    <row r="32" spans="1:24">
      <c r="X32" s="14"/>
    </row>
    <row r="33" spans="24:24">
      <c r="X33" s="14"/>
    </row>
    <row r="34" spans="24:24">
      <c r="X34" s="14"/>
    </row>
    <row r="35" spans="24:24">
      <c r="X35" s="14"/>
    </row>
    <row r="36" spans="24:24">
      <c r="X36" s="14"/>
    </row>
    <row r="37" spans="24:24">
      <c r="X37" s="14"/>
    </row>
    <row r="38" spans="24:24">
      <c r="X38" s="14"/>
    </row>
    <row r="39" spans="24:24">
      <c r="X3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4" sqref="G24"/>
    </sheetView>
  </sheetViews>
  <sheetFormatPr baseColWidth="10" defaultColWidth="10.83203125" defaultRowHeight="15" x14ac:dyDescent="0"/>
  <cols>
    <col min="1" max="16384" width="10.83203125" style="2"/>
  </cols>
  <sheetData>
    <row r="1" spans="1:14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109</v>
      </c>
      <c r="N1" s="2" t="s">
        <v>108</v>
      </c>
    </row>
    <row r="2" spans="1:14">
      <c r="A2" s="3" t="s">
        <v>44</v>
      </c>
      <c r="B2" s="14">
        <v>6.5753424657534243</v>
      </c>
      <c r="C2" s="14">
        <v>18.082191780821919</v>
      </c>
      <c r="D2" s="14">
        <v>2.7397260273972601</v>
      </c>
      <c r="E2" s="14">
        <v>3.0136986301369864</v>
      </c>
      <c r="F2" s="14">
        <v>19.726027397260275</v>
      </c>
      <c r="G2" s="14">
        <v>5.2054794520547949</v>
      </c>
      <c r="H2" s="14">
        <v>1.9178082191780821</v>
      </c>
      <c r="I2" s="14">
        <v>22.19178082191781</v>
      </c>
      <c r="J2" s="14">
        <v>0.27397260273972601</v>
      </c>
      <c r="K2" s="14">
        <v>0</v>
      </c>
      <c r="L2" s="14">
        <v>0.82191780821917804</v>
      </c>
      <c r="M2" s="14">
        <v>17.260273972602739</v>
      </c>
      <c r="N2" s="14">
        <v>2.1917808219178081</v>
      </c>
    </row>
    <row r="3" spans="1:14">
      <c r="A3" s="3" t="s">
        <v>13</v>
      </c>
      <c r="B3" s="14">
        <v>2.2727272727272729</v>
      </c>
      <c r="C3" s="14">
        <v>7.7272727272727275</v>
      </c>
      <c r="D3" s="14">
        <v>0.45454545454545453</v>
      </c>
      <c r="E3" s="14">
        <v>4.0909090909090908</v>
      </c>
      <c r="F3" s="14">
        <v>14.545454545454545</v>
      </c>
      <c r="G3" s="14">
        <v>18.636363636363637</v>
      </c>
      <c r="H3" s="14">
        <v>0.90909090909090906</v>
      </c>
      <c r="I3" s="14">
        <v>18.636363636363637</v>
      </c>
      <c r="J3" s="14">
        <v>0</v>
      </c>
      <c r="K3" s="14">
        <v>0</v>
      </c>
      <c r="L3" s="14">
        <v>0.90909090909090906</v>
      </c>
      <c r="M3" s="14">
        <v>26.363636363636363</v>
      </c>
      <c r="N3" s="14">
        <v>5.4545454545454541</v>
      </c>
    </row>
    <row r="4" spans="1:14">
      <c r="A4" s="3" t="s">
        <v>14</v>
      </c>
      <c r="B4" s="14">
        <v>3.0581039755351682</v>
      </c>
      <c r="C4" s="14">
        <v>11.926605504587156</v>
      </c>
      <c r="D4" s="14">
        <v>3.669724770642202</v>
      </c>
      <c r="E4" s="14">
        <v>2.4464831804281344</v>
      </c>
      <c r="F4" s="14">
        <v>19.571865443425075</v>
      </c>
      <c r="G4" s="14">
        <v>16.513761467889907</v>
      </c>
      <c r="H4" s="14">
        <v>1.2232415902140672</v>
      </c>
      <c r="I4" s="14">
        <v>25.076452599388379</v>
      </c>
      <c r="J4" s="14">
        <v>0</v>
      </c>
      <c r="K4" s="14">
        <v>0</v>
      </c>
      <c r="L4" s="14">
        <v>1.5290519877675841</v>
      </c>
      <c r="M4" s="14">
        <v>14.067278287461773</v>
      </c>
      <c r="N4" s="14">
        <v>0.91743119266055051</v>
      </c>
    </row>
    <row r="5" spans="1:14">
      <c r="A5" s="3" t="s">
        <v>15</v>
      </c>
      <c r="B5" s="14">
        <v>2.3655913978494625</v>
      </c>
      <c r="C5" s="14">
        <v>21.29032258064516</v>
      </c>
      <c r="D5" s="14">
        <v>2.795698924731183</v>
      </c>
      <c r="E5" s="14">
        <v>20.86021505376344</v>
      </c>
      <c r="F5" s="14">
        <v>10.75268817204301</v>
      </c>
      <c r="G5" s="14">
        <v>9.0322580645161299</v>
      </c>
      <c r="H5" s="14">
        <v>0</v>
      </c>
      <c r="I5" s="14">
        <v>14.193548387096774</v>
      </c>
      <c r="J5" s="14">
        <v>0</v>
      </c>
      <c r="K5" s="14">
        <v>0</v>
      </c>
      <c r="L5" s="14">
        <v>0</v>
      </c>
      <c r="M5" s="14">
        <v>16.129032258064516</v>
      </c>
      <c r="N5" s="14">
        <v>2.5806451612903225</v>
      </c>
    </row>
    <row r="6" spans="1:14">
      <c r="A6" s="3" t="s">
        <v>16</v>
      </c>
      <c r="B6" s="14">
        <v>0.89605734767025091</v>
      </c>
      <c r="C6" s="14">
        <v>11.827956989247312</v>
      </c>
      <c r="D6" s="14">
        <v>3.5842293906810037</v>
      </c>
      <c r="E6" s="14">
        <v>39.426523297491038</v>
      </c>
      <c r="F6" s="14">
        <v>8.064516129032258</v>
      </c>
      <c r="G6" s="14">
        <v>4.301075268817204</v>
      </c>
      <c r="H6" s="14">
        <v>0</v>
      </c>
      <c r="I6" s="14">
        <v>15.412186379928315</v>
      </c>
      <c r="J6" s="14">
        <v>0</v>
      </c>
      <c r="K6" s="14">
        <v>0</v>
      </c>
      <c r="L6" s="14">
        <v>0</v>
      </c>
      <c r="M6" s="14">
        <v>14.157706093189963</v>
      </c>
      <c r="N6" s="14">
        <v>2.3297491039426523</v>
      </c>
    </row>
    <row r="7" spans="1:14">
      <c r="A7" s="3" t="s">
        <v>17</v>
      </c>
      <c r="B7" s="14">
        <v>5.4285714285714288</v>
      </c>
      <c r="C7" s="14">
        <v>18.857142857142858</v>
      </c>
      <c r="D7" s="14">
        <v>4.5714285714285712</v>
      </c>
      <c r="E7" s="14">
        <v>0.5714285714285714</v>
      </c>
      <c r="F7" s="14">
        <v>19.428571428571427</v>
      </c>
      <c r="G7" s="14">
        <v>8.2857142857142865</v>
      </c>
      <c r="H7" s="14">
        <v>4.2857142857142856</v>
      </c>
      <c r="I7" s="14">
        <v>23.714285714285715</v>
      </c>
      <c r="J7" s="14">
        <v>0.2857142857142857</v>
      </c>
      <c r="K7" s="14">
        <v>0</v>
      </c>
      <c r="L7" s="14">
        <v>2</v>
      </c>
      <c r="M7" s="14">
        <v>11.714285714285714</v>
      </c>
      <c r="N7" s="14">
        <v>0.8571428571428571</v>
      </c>
    </row>
    <row r="8" spans="1:14">
      <c r="A8" s="3" t="s">
        <v>18</v>
      </c>
      <c r="B8" s="14">
        <v>2.8481012658227849</v>
      </c>
      <c r="C8" s="14">
        <v>10.443037974683545</v>
      </c>
      <c r="D8" s="14">
        <v>4.7468354430379751</v>
      </c>
      <c r="E8" s="14">
        <v>2.2151898734177213</v>
      </c>
      <c r="F8" s="14">
        <v>10.443037974683545</v>
      </c>
      <c r="G8" s="14">
        <v>8.5443037974683538</v>
      </c>
      <c r="H8" s="14">
        <v>1.2658227848101267</v>
      </c>
      <c r="I8" s="14">
        <v>15.50632911392405</v>
      </c>
      <c r="J8" s="14">
        <v>0.31645569620253167</v>
      </c>
      <c r="K8" s="14">
        <v>0</v>
      </c>
      <c r="L8" s="14">
        <v>7.2784810126582276</v>
      </c>
      <c r="M8" s="14">
        <v>33.860759493670884</v>
      </c>
      <c r="N8" s="14">
        <v>2.5316455696202533</v>
      </c>
    </row>
    <row r="9" spans="1:14">
      <c r="A9" s="3" t="s">
        <v>46</v>
      </c>
      <c r="B9" s="14">
        <v>3.6516853932584268</v>
      </c>
      <c r="C9" s="14">
        <v>15.730337078651685</v>
      </c>
      <c r="D9" s="14">
        <v>5.0561797752808992</v>
      </c>
      <c r="E9" s="14">
        <v>1.1235955056179776</v>
      </c>
      <c r="F9" s="14">
        <v>12.078651685393259</v>
      </c>
      <c r="G9" s="14">
        <v>8.9887640449438209</v>
      </c>
      <c r="H9" s="14">
        <v>1.9662921348314606</v>
      </c>
      <c r="I9" s="14">
        <v>15.730337078651685</v>
      </c>
      <c r="J9" s="14">
        <v>0.84269662921348309</v>
      </c>
      <c r="K9" s="14">
        <v>0</v>
      </c>
      <c r="L9" s="14">
        <v>4.213483146067416</v>
      </c>
      <c r="M9" s="14">
        <v>18.539325842696631</v>
      </c>
      <c r="N9" s="14">
        <v>12.078651685393259</v>
      </c>
    </row>
    <row r="10" spans="1:14">
      <c r="A10" s="3" t="s">
        <v>19</v>
      </c>
      <c r="B10" s="14">
        <v>1.2903225806451613</v>
      </c>
      <c r="C10" s="14">
        <v>7.096774193548387</v>
      </c>
      <c r="D10" s="14">
        <v>7.096774193548387</v>
      </c>
      <c r="E10" s="14">
        <v>4.838709677419355</v>
      </c>
      <c r="F10" s="14">
        <v>12.258064516129032</v>
      </c>
      <c r="G10" s="14">
        <v>3.870967741935484</v>
      </c>
      <c r="H10" s="14">
        <v>1.935483870967742</v>
      </c>
      <c r="I10" s="14">
        <v>19.032258064516128</v>
      </c>
      <c r="J10" s="14">
        <v>0</v>
      </c>
      <c r="K10" s="14">
        <v>0</v>
      </c>
      <c r="L10" s="14">
        <v>11.290322580645162</v>
      </c>
      <c r="M10" s="14">
        <v>29.032258064516128</v>
      </c>
      <c r="N10" s="14">
        <v>2.2580645161290325</v>
      </c>
    </row>
    <row r="11" spans="1:14">
      <c r="A11" s="3" t="s">
        <v>20</v>
      </c>
      <c r="B11" s="14">
        <v>0</v>
      </c>
      <c r="C11" s="14">
        <v>12.037037037037036</v>
      </c>
      <c r="D11" s="14">
        <v>3.0864197530864197</v>
      </c>
      <c r="E11" s="14">
        <v>4.9382716049382713</v>
      </c>
      <c r="F11" s="14">
        <v>1.8518518518518519</v>
      </c>
      <c r="G11" s="14">
        <v>3.7037037037037037</v>
      </c>
      <c r="H11" s="14">
        <v>0.30864197530864196</v>
      </c>
      <c r="I11" s="14">
        <v>7.0987654320987659</v>
      </c>
      <c r="J11" s="14">
        <v>0</v>
      </c>
      <c r="K11" s="14">
        <v>0</v>
      </c>
      <c r="L11" s="14">
        <v>7.716049382716049</v>
      </c>
      <c r="M11" s="14">
        <v>53.395061728395063</v>
      </c>
      <c r="N11" s="14">
        <v>5.8641975308641978</v>
      </c>
    </row>
    <row r="12" spans="1:14">
      <c r="A12" s="2" t="s">
        <v>91</v>
      </c>
      <c r="B12" s="14">
        <f>ChaoControl1_count!B12*100/363</f>
        <v>7.4380165289256199</v>
      </c>
      <c r="C12" s="14">
        <f>ChaoControl1_count!C12*100/363</f>
        <v>18.732782369146005</v>
      </c>
      <c r="D12" s="14">
        <f>ChaoControl1_count!D12*100/363</f>
        <v>0.55096418732782371</v>
      </c>
      <c r="E12" s="14">
        <f>ChaoControl1_count!E12*100/363</f>
        <v>3.3057851239669422</v>
      </c>
      <c r="F12" s="14">
        <f>ChaoControl1_count!F12*100/363</f>
        <v>18.457300275482094</v>
      </c>
      <c r="G12" s="14">
        <f>ChaoControl1_count!G12*100/363</f>
        <v>11.845730027548209</v>
      </c>
      <c r="H12" s="14">
        <f>ChaoControl1_count!H12*100/363</f>
        <v>1.3774104683195592</v>
      </c>
      <c r="I12" s="14">
        <f>ChaoControl1_count!I12*100/363</f>
        <v>24.793388429752067</v>
      </c>
      <c r="J12" s="14">
        <f>ChaoControl1_count!J12*100/363</f>
        <v>0.27548209366391185</v>
      </c>
      <c r="K12" s="14">
        <f>ChaoControl1_count!K12*100/363</f>
        <v>0</v>
      </c>
      <c r="L12" s="14">
        <f>ChaoControl1_count!L12*100/363</f>
        <v>1.9283746556473829</v>
      </c>
      <c r="M12" s="14">
        <f>ChaoControl1_count!M12*100/363</f>
        <v>9.9173553719008272</v>
      </c>
      <c r="N12" s="14">
        <f>ChaoControl1_count!N12*100/363</f>
        <v>1.3774104683195592</v>
      </c>
    </row>
    <row r="13" spans="1:14">
      <c r="A13" s="2" t="s">
        <v>92</v>
      </c>
      <c r="B13" s="14">
        <f>ChaoControl1_count!B13*100/373</f>
        <v>5.8981233243967832</v>
      </c>
      <c r="C13" s="14">
        <f>ChaoControl1_count!C13*100/373</f>
        <v>15.817694369973191</v>
      </c>
      <c r="D13" s="14">
        <f>ChaoControl1_count!D13*100/373</f>
        <v>2.1447721179624666</v>
      </c>
      <c r="E13" s="14">
        <f>ChaoControl1_count!E13*100/373</f>
        <v>0.26809651474530832</v>
      </c>
      <c r="F13" s="14">
        <f>ChaoControl1_count!F13*100/373</f>
        <v>23.056300268096514</v>
      </c>
      <c r="G13" s="14">
        <f>ChaoControl1_count!G13*100/373</f>
        <v>10.723860589812332</v>
      </c>
      <c r="H13" s="14">
        <f>ChaoControl1_count!H13*100/373</f>
        <v>3.2171581769436997</v>
      </c>
      <c r="I13" s="14">
        <f>ChaoControl1_count!I13*100/373</f>
        <v>28.150134048257371</v>
      </c>
      <c r="J13" s="14">
        <f>ChaoControl1_count!J13*100/373</f>
        <v>1.0723860589812333</v>
      </c>
      <c r="K13" s="14">
        <f>ChaoControl1_count!K13*100/373</f>
        <v>0</v>
      </c>
      <c r="L13" s="14">
        <f>ChaoControl1_count!L13*100/373</f>
        <v>0.80428954423592491</v>
      </c>
      <c r="M13" s="14">
        <f>ChaoControl1_count!M13*100/373</f>
        <v>8.310991957104557</v>
      </c>
      <c r="N13" s="14">
        <f>ChaoControl1_count!N13*100/373</f>
        <v>0.53619302949061665</v>
      </c>
    </row>
    <row r="14" spans="1:14">
      <c r="A14" s="2" t="s">
        <v>93</v>
      </c>
      <c r="B14" s="14">
        <f>ChaoControl1_count!B14*100/378</f>
        <v>7.9365079365079367</v>
      </c>
      <c r="C14" s="14">
        <f>ChaoControl1_count!C14*100/378</f>
        <v>12.698412698412698</v>
      </c>
      <c r="D14" s="14">
        <f>ChaoControl1_count!D14*100/378</f>
        <v>2.9100529100529102</v>
      </c>
      <c r="E14" s="14">
        <f>ChaoControl1_count!E14*100/378</f>
        <v>1.5873015873015872</v>
      </c>
      <c r="F14" s="14">
        <f>ChaoControl1_count!F14*100/378</f>
        <v>25.925925925925927</v>
      </c>
      <c r="G14" s="14">
        <f>ChaoControl1_count!G14*100/378</f>
        <v>9.2592592592592595</v>
      </c>
      <c r="H14" s="14">
        <f>ChaoControl1_count!H14*100/378</f>
        <v>2.6455026455026456</v>
      </c>
      <c r="I14" s="14">
        <f>ChaoControl1_count!I14*100/378</f>
        <v>29.894179894179896</v>
      </c>
      <c r="J14" s="14">
        <f>ChaoControl1_count!J14*100/378</f>
        <v>0.26455026455026454</v>
      </c>
      <c r="K14" s="14">
        <f>ChaoControl1_count!K14*100/378</f>
        <v>0</v>
      </c>
      <c r="L14" s="14">
        <f>ChaoControl1_count!L14*100/378</f>
        <v>0</v>
      </c>
      <c r="M14" s="14">
        <f>ChaoControl1_count!M14*100/378</f>
        <v>6.6137566137566139</v>
      </c>
      <c r="N14" s="14">
        <f>ChaoControl1_count!N14*100/378</f>
        <v>0.26455026455026454</v>
      </c>
    </row>
    <row r="15" spans="1:14">
      <c r="A15" s="2" t="s">
        <v>94</v>
      </c>
      <c r="B15" s="14">
        <f>ChaoControl1_count!B15*100/339</f>
        <v>5.3097345132743365</v>
      </c>
      <c r="C15" s="14">
        <f>ChaoControl1_count!C15*100/339</f>
        <v>12.684365781710914</v>
      </c>
      <c r="D15" s="14">
        <f>ChaoControl1_count!D15*100/339</f>
        <v>3.2448377581120944</v>
      </c>
      <c r="E15" s="14">
        <f>ChaoControl1_count!E15*100/339</f>
        <v>3.2448377581120944</v>
      </c>
      <c r="F15" s="14">
        <f>ChaoControl1_count!F15*100/339</f>
        <v>10.619469026548673</v>
      </c>
      <c r="G15" s="14">
        <f>ChaoControl1_count!G15*100/339</f>
        <v>15.044247787610619</v>
      </c>
      <c r="H15" s="14">
        <f>ChaoControl1_count!H15*100/339</f>
        <v>3.2448377581120944</v>
      </c>
      <c r="I15" s="14">
        <f>ChaoControl1_count!I15*100/339</f>
        <v>24.188790560471976</v>
      </c>
      <c r="J15" s="14">
        <f>ChaoControl1_count!J15*100/339</f>
        <v>0.29498525073746312</v>
      </c>
      <c r="K15" s="14">
        <f>ChaoControl1_count!K15*100/339</f>
        <v>0</v>
      </c>
      <c r="L15" s="14">
        <f>ChaoControl1_count!L15*100/339</f>
        <v>4.4247787610619467</v>
      </c>
      <c r="M15" s="14">
        <f>ChaoControl1_count!M15*100/339</f>
        <v>16.224188790560472</v>
      </c>
      <c r="N15" s="14">
        <f>ChaoControl1_count!N15*100/339</f>
        <v>1.4749262536873156</v>
      </c>
    </row>
    <row r="16" spans="1:14">
      <c r="A16" s="2" t="s">
        <v>95</v>
      </c>
      <c r="B16" s="14">
        <f>ChaoControl1_count!B16*100/534</f>
        <v>12.172284644194757</v>
      </c>
      <c r="C16" s="14">
        <f>ChaoControl1_count!C16*100/534</f>
        <v>50.749063670411985</v>
      </c>
      <c r="D16" s="14">
        <f>ChaoControl1_count!D16*100/534</f>
        <v>1.3108614232209739</v>
      </c>
      <c r="E16" s="14">
        <f>ChaoControl1_count!E16*100/534</f>
        <v>0.74906367041198507</v>
      </c>
      <c r="F16" s="14">
        <f>ChaoControl1_count!F16*100/534</f>
        <v>2.6217228464419478</v>
      </c>
      <c r="G16" s="14">
        <f>ChaoControl1_count!G16*100/534</f>
        <v>4.4943820224719104</v>
      </c>
      <c r="H16" s="14">
        <f>ChaoControl1_count!H16*100/534</f>
        <v>1.1235955056179776</v>
      </c>
      <c r="I16" s="14">
        <f>ChaoControl1_count!I16*100/534</f>
        <v>9.5505617977528097</v>
      </c>
      <c r="J16" s="14">
        <f>ChaoControl1_count!J16*100/534</f>
        <v>0</v>
      </c>
      <c r="K16" s="14">
        <f>ChaoControl1_count!K16*100/534</f>
        <v>0</v>
      </c>
      <c r="L16" s="14">
        <f>ChaoControl1_count!L16*100/534</f>
        <v>2.0599250936329589</v>
      </c>
      <c r="M16" s="14">
        <f>ChaoControl1_count!M16*100/534</f>
        <v>12.172284644194757</v>
      </c>
      <c r="N16" s="14">
        <f>ChaoControl1_count!N16*100/534</f>
        <v>2.9962546816479403</v>
      </c>
    </row>
    <row r="17" spans="1:14">
      <c r="A17" s="15" t="s">
        <v>22</v>
      </c>
      <c r="B17" s="14">
        <v>1.4285714285714286</v>
      </c>
      <c r="C17" s="14">
        <v>13.142857142857142</v>
      </c>
      <c r="D17" s="14">
        <v>3.4285714285714284</v>
      </c>
      <c r="E17" s="14">
        <v>1.1428571428571428</v>
      </c>
      <c r="F17" s="14">
        <v>4.8571428571428568</v>
      </c>
      <c r="G17" s="14">
        <v>4.8571428571428568</v>
      </c>
      <c r="H17" s="14">
        <v>1.1428571428571428</v>
      </c>
      <c r="I17" s="14">
        <v>10.857142857142858</v>
      </c>
      <c r="J17" s="14">
        <v>0</v>
      </c>
      <c r="K17" s="14">
        <v>0.2857142857142857</v>
      </c>
      <c r="L17" s="14">
        <v>2</v>
      </c>
      <c r="M17" s="14">
        <v>29.142857142857142</v>
      </c>
      <c r="N17" s="14">
        <v>27.714285714285715</v>
      </c>
    </row>
    <row r="18" spans="1:14">
      <c r="A18" s="15" t="s">
        <v>23</v>
      </c>
      <c r="B18" s="14">
        <v>0.78740157480314965</v>
      </c>
      <c r="C18" s="14">
        <v>13.910761154855644</v>
      </c>
      <c r="D18" s="14">
        <v>1.3123359580052494</v>
      </c>
      <c r="E18" s="14">
        <v>3.9370078740157481</v>
      </c>
      <c r="F18" s="14">
        <v>4.4619422572178475</v>
      </c>
      <c r="G18" s="14">
        <v>3.1496062992125986</v>
      </c>
      <c r="H18" s="14">
        <v>0.78740157480314965</v>
      </c>
      <c r="I18" s="14">
        <v>5.5118110236220472</v>
      </c>
      <c r="J18" s="14">
        <v>0</v>
      </c>
      <c r="K18" s="14">
        <v>0</v>
      </c>
      <c r="L18" s="14">
        <v>1.3123359580052494</v>
      </c>
      <c r="M18" s="14">
        <v>47.244094488188978</v>
      </c>
      <c r="N18" s="14">
        <v>17.58530183727034</v>
      </c>
    </row>
    <row r="19" spans="1:14">
      <c r="A19" s="15" t="s">
        <v>24</v>
      </c>
      <c r="B19" s="14">
        <v>1.6997167138810199</v>
      </c>
      <c r="C19" s="14">
        <v>13.597733711048159</v>
      </c>
      <c r="D19" s="14">
        <v>1.9830028328611897</v>
      </c>
      <c r="E19" s="14">
        <v>8.7818696883852692</v>
      </c>
      <c r="F19" s="14">
        <v>4.5325779036827196</v>
      </c>
      <c r="G19" s="14">
        <v>6.7988668555240794</v>
      </c>
      <c r="H19" s="14">
        <v>0.56657223796033995</v>
      </c>
      <c r="I19" s="14">
        <v>6.7988668555240794</v>
      </c>
      <c r="J19" s="14">
        <v>0.28328611898016998</v>
      </c>
      <c r="K19" s="14">
        <v>0.56657223796033995</v>
      </c>
      <c r="L19" s="14">
        <v>0</v>
      </c>
      <c r="M19" s="14">
        <v>40.509915014164307</v>
      </c>
      <c r="N19" s="14">
        <v>13.881019830028329</v>
      </c>
    </row>
    <row r="20" spans="1:14">
      <c r="A20" s="15" t="s">
        <v>25</v>
      </c>
      <c r="B20" s="14">
        <v>0</v>
      </c>
      <c r="C20" s="14">
        <v>18.134715025906736</v>
      </c>
      <c r="D20" s="14">
        <v>1.5544041450777202</v>
      </c>
      <c r="E20" s="14">
        <v>3.6269430051813472</v>
      </c>
      <c r="F20" s="14">
        <v>9.8445595854922274</v>
      </c>
      <c r="G20" s="14">
        <v>6.2176165803108807</v>
      </c>
      <c r="H20" s="14">
        <v>0</v>
      </c>
      <c r="I20" s="14">
        <v>4.6632124352331603</v>
      </c>
      <c r="J20" s="14">
        <v>0</v>
      </c>
      <c r="K20" s="14">
        <v>0</v>
      </c>
      <c r="L20" s="14">
        <v>0.51813471502590669</v>
      </c>
      <c r="M20" s="14">
        <v>39.37823834196891</v>
      </c>
      <c r="N20" s="14">
        <v>16.062176165803109</v>
      </c>
    </row>
    <row r="21" spans="1:14">
      <c r="A21" s="2" t="s">
        <v>96</v>
      </c>
      <c r="B21" s="14">
        <f>ChaoControl1_count!B21*100/164</f>
        <v>4.2682926829268295</v>
      </c>
      <c r="C21" s="14">
        <f>ChaoControl1_count!C21*100/164</f>
        <v>26.829268292682926</v>
      </c>
      <c r="D21" s="14">
        <f>ChaoControl1_count!D21*100/164</f>
        <v>1.8292682926829269</v>
      </c>
      <c r="E21" s="14">
        <f>ChaoControl1_count!E21*100/164</f>
        <v>4.2682926829268295</v>
      </c>
      <c r="F21" s="14">
        <f>ChaoControl1_count!F21*100/164</f>
        <v>4.2682926829268295</v>
      </c>
      <c r="G21" s="14">
        <f>ChaoControl1_count!G21*100/164</f>
        <v>2.4390243902439024</v>
      </c>
      <c r="H21" s="14">
        <f>ChaoControl1_count!H21*100/164</f>
        <v>1.2195121951219512</v>
      </c>
      <c r="I21" s="14">
        <f>ChaoControl1_count!I21*100/164</f>
        <v>4.2682926829268295</v>
      </c>
      <c r="J21" s="14">
        <f>ChaoControl1_count!J21*100/164</f>
        <v>0</v>
      </c>
      <c r="K21" s="14">
        <f>ChaoControl1_count!K21*100/164</f>
        <v>0.6097560975609756</v>
      </c>
      <c r="L21" s="14">
        <f>ChaoControl1_count!L21*100/164</f>
        <v>0</v>
      </c>
      <c r="M21" s="14">
        <f>ChaoControl1_count!M21*100/164</f>
        <v>39.634146341463413</v>
      </c>
      <c r="N21" s="14">
        <f>ChaoControl1_count!N21*100/164</f>
        <v>10.365853658536585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N21"/>
  <sheetViews>
    <sheetView workbookViewId="0">
      <selection activeCell="A2" sqref="A2:A21"/>
    </sheetView>
  </sheetViews>
  <sheetFormatPr baseColWidth="10" defaultRowHeight="15" x14ac:dyDescent="0"/>
  <cols>
    <col min="1" max="13" width="10.83203125" style="19"/>
    <col min="14" max="14" width="16.6640625" style="19" customWidth="1"/>
    <col min="15" max="16384" width="10.83203125" style="19"/>
  </cols>
  <sheetData>
    <row r="1" spans="1:1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109</v>
      </c>
      <c r="M1" s="19" t="s">
        <v>108</v>
      </c>
      <c r="N1" s="19" t="s">
        <v>12</v>
      </c>
    </row>
    <row r="2" spans="1:14">
      <c r="A2" s="20">
        <f>LOG10(ChaoControl1_perc!B2+1)</f>
        <v>0.8794022711842423</v>
      </c>
      <c r="B2" s="20">
        <f>LOG10(ChaoControl1_perc!C2+1)</f>
        <v>1.2806282563035076</v>
      </c>
      <c r="C2" s="20">
        <f>LOG10(ChaoControl1_perc!D2+1)</f>
        <v>0.57283978692030013</v>
      </c>
      <c r="D2" s="20">
        <f>LOG10(ChaoControl1_perc!E2+1)</f>
        <v>0.60354476023365355</v>
      </c>
      <c r="E2" s="20">
        <f>LOG10(ChaoControl1_perc!F2+1)</f>
        <v>1.3165160679027308</v>
      </c>
      <c r="F2" s="20">
        <f>LOG10(ChaoControl1_perc!G2+1)</f>
        <v>0.79277534189237597</v>
      </c>
      <c r="G2" s="20">
        <f>LOG10(ChaoControl1_perc!H2+1)</f>
        <v>0.46505674331828178</v>
      </c>
      <c r="H2" s="20">
        <f>LOG10(ChaoControl1_perc!I2+1)</f>
        <v>1.3653340979884794</v>
      </c>
      <c r="I2" s="20">
        <f>LOG10(ChaoControl1_perc!J2+1)</f>
        <v>0.10516008843347921</v>
      </c>
      <c r="J2" s="20">
        <f>LOG10(ChaoControl1_perc!K2+1)</f>
        <v>0</v>
      </c>
      <c r="K2" s="20">
        <f>LOG10(ChaoControl1_perc!L2+1)</f>
        <v>0.26052878084662989</v>
      </c>
      <c r="L2" s="20">
        <f>LOG10(ChaoControl1_perc!M2+1)</f>
        <v>1.2615072892934034</v>
      </c>
      <c r="M2" s="20">
        <f>LOG10(ChaoControl1_perc!N2+1)</f>
        <v>0.5040330609055631</v>
      </c>
      <c r="N2" s="21" t="s">
        <v>44</v>
      </c>
    </row>
    <row r="3" spans="1:14">
      <c r="A3" s="20">
        <f>LOG10(ChaoControl1_perc!B3+1)</f>
        <v>0.51490981560906224</v>
      </c>
      <c r="B3" s="20">
        <f>LOG10(ChaoControl1_perc!C3+1)</f>
        <v>0.94087854788134329</v>
      </c>
      <c r="C3" s="20">
        <f>LOG10(ChaoControl1_perc!D3+1)</f>
        <v>0.16272729749769976</v>
      </c>
      <c r="D3" s="20">
        <f>LOG10(ChaoControl1_perc!E3+1)</f>
        <v>0.70679534184797532</v>
      </c>
      <c r="E3" s="20">
        <f>LOG10(ChaoControl1_perc!F3+1)</f>
        <v>1.1916034252339287</v>
      </c>
      <c r="F3" s="20">
        <f>LOG10(ChaoControl1_perc!G3+1)</f>
        <v>1.2930610659927058</v>
      </c>
      <c r="G3" s="20">
        <f>LOG10(ChaoControl1_perc!H3+1)</f>
        <v>0.28082660957569422</v>
      </c>
      <c r="H3" s="20">
        <f>LOG10(ChaoControl1_perc!I3+1)</f>
        <v>1.2930610659927058</v>
      </c>
      <c r="I3" s="20">
        <f>LOG10(ChaoControl1_perc!J3+1)</f>
        <v>0</v>
      </c>
      <c r="J3" s="20">
        <f>LOG10(ChaoControl1_perc!K3+1)</f>
        <v>0</v>
      </c>
      <c r="K3" s="20">
        <f>LOG10(ChaoControl1_perc!L3+1)</f>
        <v>0.28082660957569422</v>
      </c>
      <c r="L3" s="20">
        <f>LOG10(ChaoControl1_perc!M3+1)</f>
        <v>1.4371738104356182</v>
      </c>
      <c r="M3" s="20">
        <f>LOG10(ChaoControl1_perc!N3+1)</f>
        <v>0.80986566356085021</v>
      </c>
      <c r="N3" s="21" t="s">
        <v>13</v>
      </c>
    </row>
    <row r="4" spans="1:14">
      <c r="A4" s="20">
        <f>LOG10(ChaoControl1_perc!B4+1)</f>
        <v>0.60832317020414939</v>
      </c>
      <c r="B4" s="20">
        <f>LOG10(ChaoControl1_perc!C4+1)</f>
        <v>1.1114844951687328</v>
      </c>
      <c r="C4" s="20">
        <f>LOG10(ChaoControl1_perc!D4+1)</f>
        <v>0.66929128439613517</v>
      </c>
      <c r="D4" s="20">
        <f>LOG10(ChaoControl1_perc!E4+1)</f>
        <v>0.53737616338582039</v>
      </c>
      <c r="E4" s="20">
        <f>LOG10(ChaoControl1_perc!F4+1)</f>
        <v>1.313273675022516</v>
      </c>
      <c r="F4" s="20">
        <f>LOG10(ChaoControl1_perc!G4+1)</f>
        <v>1.2433794304530432</v>
      </c>
      <c r="G4" s="20">
        <f>LOG10(ChaoControl1_perc!H4+1)</f>
        <v>0.34698665819875174</v>
      </c>
      <c r="H4" s="20">
        <f>LOG10(ChaoControl1_perc!I4+1)</f>
        <v>1.4162485103230142</v>
      </c>
      <c r="I4" s="20">
        <f>LOG10(ChaoControl1_perc!J4+1)</f>
        <v>0</v>
      </c>
      <c r="J4" s="20">
        <f>LOG10(ChaoControl1_perc!K4+1)</f>
        <v>0</v>
      </c>
      <c r="K4" s="20">
        <f>LOG10(ChaoControl1_perc!L4+1)</f>
        <v>0.4029577568922606</v>
      </c>
      <c r="L4" s="20">
        <f>LOG10(ChaoControl1_perc!M4+1)</f>
        <v>1.1780348096146229</v>
      </c>
      <c r="M4" s="20">
        <f>LOG10(ChaoControl1_perc!N4+1)</f>
        <v>0.28271978817043036</v>
      </c>
      <c r="N4" s="21" t="s">
        <v>14</v>
      </c>
    </row>
    <row r="5" spans="1:14">
      <c r="A5" s="20">
        <f>LOG10(ChaoControl1_perc!B5+1)</f>
        <v>0.52706138899251342</v>
      </c>
      <c r="B5" s="20">
        <f>LOG10(ChaoControl1_perc!C5+1)</f>
        <v>1.3481163535399256</v>
      </c>
      <c r="C5" s="20">
        <f>LOG10(ChaoControl1_perc!D5+1)</f>
        <v>0.57929175683388745</v>
      </c>
      <c r="D5" s="20">
        <f>LOG10(ChaoControl1_perc!E5+1)</f>
        <v>1.3396544300841036</v>
      </c>
      <c r="E5" s="20">
        <f>LOG10(ChaoControl1_perc!F5+1)</f>
        <v>1.0701372133957676</v>
      </c>
      <c r="F5" s="20">
        <f>LOG10(ChaoControl1_perc!G5+1)</f>
        <v>1.0013986951925649</v>
      </c>
      <c r="G5" s="20">
        <f>LOG10(ChaoControl1_perc!H5+1)</f>
        <v>0</v>
      </c>
      <c r="H5" s="20">
        <f>LOG10(ChaoControl1_perc!I5+1)</f>
        <v>1.1816592132946235</v>
      </c>
      <c r="I5" s="20">
        <f>LOG10(ChaoControl1_perc!J5+1)</f>
        <v>0</v>
      </c>
      <c r="J5" s="20">
        <f>LOG10(ChaoControl1_perc!K5+1)</f>
        <v>0</v>
      </c>
      <c r="K5" s="20">
        <f>LOG10(ChaoControl1_perc!L5+1)</f>
        <v>0</v>
      </c>
      <c r="L5" s="20">
        <f>LOG10(ChaoControl1_perc!M5+1)</f>
        <v>1.2337328272471964</v>
      </c>
      <c r="M5" s="20">
        <f>LOG10(ChaoControl1_perc!N5+1)</f>
        <v>0.55396128495238472</v>
      </c>
      <c r="N5" s="21" t="s">
        <v>15</v>
      </c>
    </row>
    <row r="6" spans="1:14">
      <c r="A6" s="20">
        <f>LOG10(ChaoControl1_perc!B6+1)</f>
        <v>0.27785146876158823</v>
      </c>
      <c r="B6" s="20">
        <f>LOG10(ChaoControl1_perc!C6+1)</f>
        <v>1.1081574951164068</v>
      </c>
      <c r="C6" s="20">
        <f>LOG10(ChaoControl1_perc!D6+1)</f>
        <v>0.66126634120505634</v>
      </c>
      <c r="D6" s="20">
        <f>LOG10(ChaoControl1_perc!E6+1)</f>
        <v>1.6066663933831511</v>
      </c>
      <c r="E6" s="20">
        <f>LOG10(ChaoControl1_perc!F6+1)</f>
        <v>0.95734462607080717</v>
      </c>
      <c r="F6" s="20">
        <f>LOG10(ChaoControl1_perc!G6+1)</f>
        <v>0.72436397072329484</v>
      </c>
      <c r="G6" s="20">
        <f>LOG10(ChaoControl1_perc!H6+1)</f>
        <v>0</v>
      </c>
      <c r="H6" s="20">
        <f>LOG10(ChaoControl1_perc!I6+1)</f>
        <v>1.2151664402540998</v>
      </c>
      <c r="I6" s="20">
        <f>LOG10(ChaoControl1_perc!J6+1)</f>
        <v>0</v>
      </c>
      <c r="J6" s="20">
        <f>LOG10(ChaoControl1_perc!K6+1)</f>
        <v>0</v>
      </c>
      <c r="K6" s="20">
        <f>LOG10(ChaoControl1_perc!L6+1)</f>
        <v>0</v>
      </c>
      <c r="L6" s="20">
        <f>LOG10(ChaoControl1_perc!M6+1)</f>
        <v>1.1806334818733029</v>
      </c>
      <c r="M6" s="20">
        <f>LOG10(ChaoControl1_perc!N6+1)</f>
        <v>0.52241151072004421</v>
      </c>
      <c r="N6" s="21" t="s">
        <v>16</v>
      </c>
    </row>
    <row r="7" spans="1:14">
      <c r="A7" s="20">
        <f>LOG10(ChaoControl1_perc!B7+1)</f>
        <v>0.80811447376108692</v>
      </c>
      <c r="B7" s="20">
        <f>LOG10(ChaoControl1_perc!C7+1)</f>
        <v>1.2979167602398383</v>
      </c>
      <c r="C7" s="20">
        <f>LOG10(ChaoControl1_perc!D7+1)</f>
        <v>0.7459665670122424</v>
      </c>
      <c r="D7" s="20">
        <f>LOG10(ChaoControl1_perc!E7+1)</f>
        <v>0.19629464514396819</v>
      </c>
      <c r="E7" s="20">
        <f>LOG10(ChaoControl1_perc!F7+1)</f>
        <v>1.3102379974508049</v>
      </c>
      <c r="F7" s="20">
        <f>LOG10(ChaoControl1_perc!G7+1)</f>
        <v>0.96781531662859877</v>
      </c>
      <c r="G7" s="20">
        <f>LOG10(ChaoControl1_perc!H7+1)</f>
        <v>0.72310368405273817</v>
      </c>
      <c r="H7" s="20">
        <f>LOG10(ChaoControl1_perc!I7+1)</f>
        <v>1.3929480631145386</v>
      </c>
      <c r="I7" s="20">
        <f>LOG10(ChaoControl1_perc!J7+1)</f>
        <v>0.109144469425068</v>
      </c>
      <c r="J7" s="20">
        <f>LOG10(ChaoControl1_perc!K7+1)</f>
        <v>0</v>
      </c>
      <c r="K7" s="20">
        <f>LOG10(ChaoControl1_perc!L7+1)</f>
        <v>0.47712125471966244</v>
      </c>
      <c r="L7" s="20">
        <f>LOG10(ChaoControl1_perc!M7+1)</f>
        <v>1.1042919666306559</v>
      </c>
      <c r="M7" s="20">
        <f>LOG10(ChaoControl1_perc!N7+1)</f>
        <v>0.26884531229257996</v>
      </c>
      <c r="N7" s="21" t="s">
        <v>17</v>
      </c>
    </row>
    <row r="8" spans="1:14">
      <c r="A8" s="20">
        <f>LOG10(ChaoControl1_perc!B8+1)</f>
        <v>0.58524649231831227</v>
      </c>
      <c r="B8" s="20">
        <f>LOG10(ChaoControl1_perc!C8+1)</f>
        <v>1.0585413391849219</v>
      </c>
      <c r="C8" s="20">
        <f>LOG10(ChaoControl1_perc!D8+1)</f>
        <v>0.7594287615666625</v>
      </c>
      <c r="D8" s="20">
        <f>LOG10(ChaoControl1_perc!E8+1)</f>
        <v>0.50720662532949656</v>
      </c>
      <c r="E8" s="20">
        <f>LOG10(ChaoControl1_perc!F8+1)</f>
        <v>1.0585413391849219</v>
      </c>
      <c r="F8" s="20">
        <f>LOG10(ChaoControl1_perc!G8+1)</f>
        <v>0.97974425457933256</v>
      </c>
      <c r="G8" s="20">
        <f>LOG10(ChaoControl1_perc!H8+1)</f>
        <v>0.35522593968945176</v>
      </c>
      <c r="H8" s="20">
        <f>LOG10(ChaoControl1_perc!I8+1)</f>
        <v>1.2176505001054598</v>
      </c>
      <c r="I8" s="20">
        <f>LOG10(ChaoControl1_perc!J8+1)</f>
        <v>0.11940624800833889</v>
      </c>
      <c r="J8" s="20">
        <f>LOG10(ChaoControl1_perc!K8+1)</f>
        <v>0</v>
      </c>
      <c r="K8" s="20">
        <f>LOG10(ChaoControl1_perc!L8+1)</f>
        <v>0.91795065703382583</v>
      </c>
      <c r="L8" s="20">
        <f>LOG10(ChaoControl1_perc!M8+1)</f>
        <v>1.5423368446304635</v>
      </c>
      <c r="M8" s="20">
        <f>LOG10(ChaoControl1_perc!N8+1)</f>
        <v>0.54797711198315613</v>
      </c>
      <c r="N8" s="21" t="s">
        <v>18</v>
      </c>
    </row>
    <row r="9" spans="1:14">
      <c r="A9" s="20">
        <f>LOG10(ChaoControl1_perc!B9+1)</f>
        <v>0.66761033447598617</v>
      </c>
      <c r="B9" s="20">
        <f>LOG10(ChaoControl1_perc!C9+1)</f>
        <v>1.2235046911072633</v>
      </c>
      <c r="C9" s="20">
        <f>LOG10(ChaoControl1_perc!D9+1)</f>
        <v>0.78219875854182597</v>
      </c>
      <c r="D9" s="20">
        <f>LOG10(ChaoControl1_perc!E9+1)</f>
        <v>0.32707179752833138</v>
      </c>
      <c r="E9" s="20">
        <f>LOG10(ChaoControl1_perc!F9+1)</f>
        <v>1.1165629736689568</v>
      </c>
      <c r="F9" s="20">
        <f>LOG10(ChaoControl1_perc!G9+1)</f>
        <v>0.99951175432530093</v>
      </c>
      <c r="G9" s="20">
        <f>LOG10(ChaoControl1_perc!H9+1)</f>
        <v>0.47221392022491832</v>
      </c>
      <c r="H9" s="20">
        <f>LOG10(ChaoControl1_perc!I9+1)</f>
        <v>1.2235046911072633</v>
      </c>
      <c r="I9" s="20">
        <f>LOG10(ChaoControl1_perc!J9+1)</f>
        <v>0.26545384140278511</v>
      </c>
      <c r="J9" s="20">
        <f>LOG10(ChaoControl1_perc!K9+1)</f>
        <v>0</v>
      </c>
      <c r="K9" s="20">
        <f>LOG10(ChaoControl1_perc!L9+1)</f>
        <v>0.71712797390996808</v>
      </c>
      <c r="L9" s="20">
        <f>LOG10(ChaoControl1_perc!M9+1)</f>
        <v>1.2909095753577997</v>
      </c>
      <c r="M9" s="20">
        <f>LOG10(ChaoControl1_perc!N9+1)</f>
        <v>1.1165629736689568</v>
      </c>
      <c r="N9" s="21" t="s">
        <v>46</v>
      </c>
    </row>
    <row r="10" spans="1:14">
      <c r="A10" s="20">
        <f>LOG10(ChaoControl1_perc!B10+1)</f>
        <v>0.35989665488480255</v>
      </c>
      <c r="B10" s="20">
        <f>LOG10(ChaoControl1_perc!C10+1)</f>
        <v>0.90831202764676555</v>
      </c>
      <c r="C10" s="20">
        <f>LOG10(ChaoControl1_perc!D10+1)</f>
        <v>0.90831202764676555</v>
      </c>
      <c r="D10" s="20">
        <f>LOG10(ChaoControl1_perc!E10+1)</f>
        <v>0.7663168810349118</v>
      </c>
      <c r="E10" s="20">
        <f>LOG10(ChaoControl1_perc!F10+1)</f>
        <v>1.1224801280417964</v>
      </c>
      <c r="F10" s="20">
        <f>LOG10(ChaoControl1_perc!G10+1)</f>
        <v>0.68761525345889674</v>
      </c>
      <c r="G10" s="20">
        <f>LOG10(ChaoControl1_perc!H10+1)</f>
        <v>0.46767969848682095</v>
      </c>
      <c r="H10" s="20">
        <f>LOG10(ChaoControl1_perc!I10+1)</f>
        <v>1.3017299063423076</v>
      </c>
      <c r="I10" s="20">
        <f>LOG10(ChaoControl1_perc!J10+1)</f>
        <v>0</v>
      </c>
      <c r="J10" s="20">
        <f>LOG10(ChaoControl1_perc!K10+1)</f>
        <v>0</v>
      </c>
      <c r="K10" s="20">
        <f>LOG10(ChaoControl1_perc!L10+1)</f>
        <v>1.0895632818413465</v>
      </c>
      <c r="L10" s="20">
        <f>LOG10(ChaoControl1_perc!M10+1)</f>
        <v>1.4775879871470698</v>
      </c>
      <c r="M10" s="20">
        <f>LOG10(ChaoControl1_perc!N10+1)</f>
        <v>0.51295967994836988</v>
      </c>
      <c r="N10" s="21" t="s">
        <v>19</v>
      </c>
    </row>
    <row r="11" spans="1:14">
      <c r="A11" s="20">
        <f>LOG10(ChaoControl1_perc!B11+1)</f>
        <v>0</v>
      </c>
      <c r="B11" s="20">
        <f>LOG10(ChaoControl1_perc!C11+1)</f>
        <v>1.1151788993191436</v>
      </c>
      <c r="C11" s="20">
        <f>LOG10(ChaoControl1_perc!D11+1)</f>
        <v>0.6113429748970689</v>
      </c>
      <c r="D11" s="20">
        <f>LOG10(ChaoControl1_perc!E11+1)</f>
        <v>0.77366005749518196</v>
      </c>
      <c r="E11" s="20">
        <f>LOG10(ChaoControl1_perc!F11+1)</f>
        <v>0.45512696101349459</v>
      </c>
      <c r="F11" s="20">
        <f>LOG10(ChaoControl1_perc!G11+1)</f>
        <v>0.67243995679696955</v>
      </c>
      <c r="G11" s="20">
        <f>LOG10(ChaoControl1_perc!H11+1)</f>
        <v>0.1168208463861205</v>
      </c>
      <c r="H11" s="20">
        <f>LOG10(ChaoControl1_perc!I11+1)</f>
        <v>0.9084188204970105</v>
      </c>
      <c r="I11" s="20">
        <f>LOG10(ChaoControl1_perc!J11+1)</f>
        <v>0</v>
      </c>
      <c r="J11" s="20">
        <f>LOG10(ChaoControl1_perc!K11+1)</f>
        <v>0</v>
      </c>
      <c r="K11" s="20">
        <f>LOG10(ChaoControl1_perc!L11+1)</f>
        <v>0.94031968217315398</v>
      </c>
      <c r="L11" s="20">
        <f>LOG10(ChaoControl1_perc!M11+1)</f>
        <v>1.7355594739360991</v>
      </c>
      <c r="M11" s="20">
        <f>LOG10(ChaoControl1_perc!N11+1)</f>
        <v>0.83658977270340773</v>
      </c>
      <c r="N11" s="21" t="s">
        <v>20</v>
      </c>
    </row>
    <row r="12" spans="1:14">
      <c r="A12" s="20">
        <f>LOG10(ChaoControl1_perc!B12+1)</f>
        <v>0.92624037177046015</v>
      </c>
      <c r="B12" s="20">
        <f>LOG10(ChaoControl1_perc!C12+1)</f>
        <v>1.2951883261225092</v>
      </c>
      <c r="C12" s="20">
        <f>LOG10(ChaoControl1_perc!D12+1)</f>
        <v>0.19060176981523372</v>
      </c>
      <c r="D12" s="20">
        <f>LOG10(ChaoControl1_perc!E12+1)</f>
        <v>0.63405235298307439</v>
      </c>
      <c r="E12" s="20">
        <f>LOG10(ChaoControl1_perc!F12+1)</f>
        <v>1.2890825812150548</v>
      </c>
      <c r="F12" s="20">
        <f>LOG10(ChaoControl1_perc!G12+1)</f>
        <v>1.1087587904183795</v>
      </c>
      <c r="G12" s="20">
        <f>LOG10(ChaoControl1_perc!H12+1)</f>
        <v>0.37610417067909713</v>
      </c>
      <c r="H12" s="20">
        <f>LOG10(ChaoControl1_perc!I12+1)</f>
        <v>1.4115083983488825</v>
      </c>
      <c r="I12" s="20">
        <f>LOG10(ChaoControl1_perc!J12+1)</f>
        <v>0.10567436598184066</v>
      </c>
      <c r="J12" s="20">
        <f>LOG10(ChaoControl1_perc!K12+1)</f>
        <v>0</v>
      </c>
      <c r="K12" s="20">
        <f>LOG10(ChaoControl1_perc!L12+1)</f>
        <v>0.46662663948718425</v>
      </c>
      <c r="L12" s="20">
        <f>LOG10(ChaoControl1_perc!M12+1)</f>
        <v>1.0381174472980772</v>
      </c>
      <c r="M12" s="20">
        <f>LOG10(ChaoControl1_perc!N12+1)</f>
        <v>0.37610417067909713</v>
      </c>
      <c r="N12" s="19" t="s">
        <v>91</v>
      </c>
    </row>
    <row r="13" spans="1:14">
      <c r="A13" s="20">
        <f>LOG10(ChaoControl1_perc!B13+1)</f>
        <v>0.83873095440165901</v>
      </c>
      <c r="B13" s="20">
        <f>LOG10(ChaoControl1_perc!C13+1)</f>
        <v>1.2257664557286467</v>
      </c>
      <c r="C13" s="20">
        <f>LOG10(ChaoControl1_perc!D13+1)</f>
        <v>0.49758918030684163</v>
      </c>
      <c r="D13" s="20">
        <f>LOG10(ChaoControl1_perc!E13+1)</f>
        <v>0.10315230892912394</v>
      </c>
      <c r="E13" s="20">
        <f>LOG10(ChaoControl1_perc!F13+1)</f>
        <v>1.3812288359422931</v>
      </c>
      <c r="F13" s="20">
        <f>LOG10(ChaoControl1_perc!G13+1)</f>
        <v>1.0690706455361694</v>
      </c>
      <c r="G13" s="20">
        <f>LOG10(ChaoControl1_perc!H13+1)</f>
        <v>0.6250198908145993</v>
      </c>
      <c r="H13" s="20">
        <f>LOG10(ChaoControl1_perc!I13+1)</f>
        <v>1.4646405562231506</v>
      </c>
      <c r="I13" s="20">
        <f>LOG10(ChaoControl1_perc!J13+1)</f>
        <v>0.31647066210963726</v>
      </c>
      <c r="J13" s="20">
        <f>LOG10(ChaoControl1_perc!K13+1)</f>
        <v>0</v>
      </c>
      <c r="K13" s="20">
        <f>LOG10(ChaoControl1_perc!L13+1)</f>
        <v>0.25630623241528927</v>
      </c>
      <c r="L13" s="20">
        <f>LOG10(ChaoControl1_perc!M13+1)</f>
        <v>0.96899595150207463</v>
      </c>
      <c r="M13" s="20">
        <f>LOG10(ChaoControl1_perc!N13+1)</f>
        <v>0.18644579015870236</v>
      </c>
      <c r="N13" s="19" t="s">
        <v>92</v>
      </c>
    </row>
    <row r="14" spans="1:14">
      <c r="A14" s="20">
        <f>LOG10(ChaoControl1_perc!B14+1)</f>
        <v>0.95116784539776456</v>
      </c>
      <c r="B14" s="20">
        <f>LOG10(ChaoControl1_perc!C14+1)</f>
        <v>1.1366702462616278</v>
      </c>
      <c r="C14" s="20">
        <f>LOG10(ChaoControl1_perc!D14+1)</f>
        <v>0.59218263422158157</v>
      </c>
      <c r="D14" s="20">
        <f>LOG10(ChaoControl1_perc!E14+1)</f>
        <v>0.41284705495037605</v>
      </c>
      <c r="E14" s="20">
        <f>LOG10(ChaoControl1_perc!F14+1)</f>
        <v>1.4301706467000506</v>
      </c>
      <c r="F14" s="20">
        <f>LOG10(ChaoControl1_perc!G14+1)</f>
        <v>1.0111160049054613</v>
      </c>
      <c r="G14" s="20">
        <f>LOG10(ChaoControl1_perc!H14+1)</f>
        <v>0.5617574177343817</v>
      </c>
      <c r="H14" s="20">
        <f>LOG10(ChaoControl1_perc!I14+1)</f>
        <v>1.4898766710780431</v>
      </c>
      <c r="I14" s="20">
        <f>LOG10(ChaoControl1_perc!J14+1)</f>
        <v>0.10193609677489357</v>
      </c>
      <c r="J14" s="20">
        <f>LOG10(ChaoControl1_perc!K14+1)</f>
        <v>0</v>
      </c>
      <c r="K14" s="20">
        <f>LOG10(ChaoControl1_perc!L14+1)</f>
        <v>0</v>
      </c>
      <c r="L14" s="20">
        <f>LOG10(ChaoControl1_perc!M14+1)</f>
        <v>0.88159898976336104</v>
      </c>
      <c r="M14" s="20">
        <f>LOG10(ChaoControl1_perc!N14+1)</f>
        <v>0.10193609677489357</v>
      </c>
      <c r="N14" s="19" t="s">
        <v>93</v>
      </c>
    </row>
    <row r="15" spans="1:14">
      <c r="A15" s="20">
        <f>LOG10(ChaoControl1_perc!B15+1)</f>
        <v>0.80001108636844587</v>
      </c>
      <c r="B15" s="20">
        <f>LOG10(ChaoControl1_perc!C15+1)</f>
        <v>1.1362246743156774</v>
      </c>
      <c r="C15" s="20">
        <f>LOG10(ChaoControl1_perc!D15+1)</f>
        <v>0.627861095733523</v>
      </c>
      <c r="D15" s="20">
        <f>LOG10(ChaoControl1_perc!E15+1)</f>
        <v>0.627861095733523</v>
      </c>
      <c r="E15" s="20">
        <f>LOG10(ChaoControl1_perc!F15+1)</f>
        <v>1.0651862826060596</v>
      </c>
      <c r="F15" s="20">
        <f>LOG10(ChaoControl1_perc!G15+1)</f>
        <v>1.2053193606120889</v>
      </c>
      <c r="G15" s="20">
        <f>LOG10(ChaoControl1_perc!H15+1)</f>
        <v>0.627861095733523</v>
      </c>
      <c r="H15" s="20">
        <f>LOG10(ChaoControl1_perc!I15+1)</f>
        <v>1.4012073153534912</v>
      </c>
      <c r="I15" s="20">
        <f>LOG10(ChaoControl1_perc!J15+1)</f>
        <v>0.11226482203903919</v>
      </c>
      <c r="J15" s="20">
        <f>LOG10(ChaoControl1_perc!K15+1)</f>
        <v>0</v>
      </c>
      <c r="K15" s="20">
        <f>LOG10(ChaoControl1_perc!L15+1)</f>
        <v>0.73438203103499533</v>
      </c>
      <c r="L15" s="20">
        <f>LOG10(ChaoControl1_perc!M15+1)</f>
        <v>1.2361387770482051</v>
      </c>
      <c r="M15" s="20">
        <f>LOG10(ChaoControl1_perc!N15+1)</f>
        <v>0.39356226262561811</v>
      </c>
      <c r="N15" s="19" t="s">
        <v>94</v>
      </c>
    </row>
    <row r="16" spans="1:14">
      <c r="A16" s="20">
        <f>LOG10(ChaoControl1_perc!B16+1)</f>
        <v>1.1196611069523674</v>
      </c>
      <c r="B16" s="20">
        <f>LOG10(ChaoControl1_perc!C16+1)</f>
        <v>1.7139024962264988</v>
      </c>
      <c r="C16" s="20">
        <f>LOG10(ChaoControl1_perc!D16+1)</f>
        <v>0.36377390266866649</v>
      </c>
      <c r="D16" s="20">
        <f>LOG10(ChaoControl1_perc!E16+1)</f>
        <v>0.24280561920153695</v>
      </c>
      <c r="E16" s="20">
        <f>LOG10(ChaoControl1_perc!F16+1)</f>
        <v>0.55891521271842648</v>
      </c>
      <c r="F16" s="20">
        <f>LOG10(ChaoControl1_perc!G16+1)</f>
        <v>0.73991885247870748</v>
      </c>
      <c r="G16" s="20">
        <f>LOG10(ChaoControl1_perc!H16+1)</f>
        <v>0.32707179752833138</v>
      </c>
      <c r="H16" s="20">
        <f>LOG10(ChaoControl1_perc!I16+1)</f>
        <v>1.0232755856211981</v>
      </c>
      <c r="I16" s="20">
        <f>LOG10(ChaoControl1_perc!J16+1)</f>
        <v>0</v>
      </c>
      <c r="J16" s="20">
        <f>LOG10(ChaoControl1_perc!K16+1)</f>
        <v>0</v>
      </c>
      <c r="K16" s="20">
        <f>LOG10(ChaoControl1_perc!L16+1)</f>
        <v>0.48571079516784027</v>
      </c>
      <c r="L16" s="20">
        <f>LOG10(ChaoControl1_perc!M16+1)</f>
        <v>1.1196611069523674</v>
      </c>
      <c r="M16" s="20">
        <f>LOG10(ChaoControl1_perc!N16+1)</f>
        <v>0.60165315805989472</v>
      </c>
      <c r="N16" s="19" t="s">
        <v>95</v>
      </c>
    </row>
    <row r="17" spans="1:14">
      <c r="A17" s="20">
        <f>LOG10(ChaoControl1_perc!B17+1)</f>
        <v>0.38535088136401713</v>
      </c>
      <c r="B17" s="20">
        <f>LOG10(ChaoControl1_perc!C17+1)</f>
        <v>1.150537154583293</v>
      </c>
      <c r="C17" s="20">
        <f>LOG10(ChaoControl1_perc!D17+1)</f>
        <v>0.64626365382001583</v>
      </c>
      <c r="D17" s="20">
        <f>LOG10(ChaoControl1_perc!E17+1)</f>
        <v>0.33099321904142442</v>
      </c>
      <c r="E17" s="20">
        <f>LOG10(ChaoControl1_perc!F17+1)</f>
        <v>0.76768581670547864</v>
      </c>
      <c r="F17" s="20">
        <f>LOG10(ChaoControl1_perc!G17+1)</f>
        <v>0.76768581670547864</v>
      </c>
      <c r="G17" s="20">
        <f>LOG10(ChaoControl1_perc!H17+1)</f>
        <v>0.33099321904142442</v>
      </c>
      <c r="H17" s="20">
        <f>LOG10(ChaoControl1_perc!I17+1)</f>
        <v>1.073980052361817</v>
      </c>
      <c r="I17" s="20">
        <f>LOG10(ChaoControl1_perc!J17+1)</f>
        <v>0</v>
      </c>
      <c r="J17" s="20">
        <f>LOG10(ChaoControl1_perc!K17+1)</f>
        <v>0.109144469425068</v>
      </c>
      <c r="K17" s="20">
        <f>LOG10(ChaoControl1_perc!L17+1)</f>
        <v>0.47712125471966244</v>
      </c>
      <c r="L17" s="20">
        <f>LOG10(ChaoControl1_perc!M17+1)</f>
        <v>1.4791844152834359</v>
      </c>
      <c r="M17" s="20">
        <f>LOG10(ChaoControl1_perc!N17+1)</f>
        <v>1.4580980174062321</v>
      </c>
      <c r="N17" s="22" t="s">
        <v>22</v>
      </c>
    </row>
    <row r="18" spans="1:14">
      <c r="A18" s="20">
        <f>LOG10(ChaoControl1_perc!B18+1)</f>
        <v>0.25222213623716583</v>
      </c>
      <c r="B18" s="20">
        <f>LOG10(ChaoControl1_perc!C18+1)</f>
        <v>1.1734998136016392</v>
      </c>
      <c r="C18" s="20">
        <f>LOG10(ChaoControl1_perc!D18+1)</f>
        <v>0.36405093273642863</v>
      </c>
      <c r="D18" s="20">
        <f>LOG10(ChaoControl1_perc!E18+1)</f>
        <v>0.69346381987475958</v>
      </c>
      <c r="E18" s="20">
        <f>LOG10(ChaoControl1_perc!F18+1)</f>
        <v>0.7373471045360076</v>
      </c>
      <c r="F18" s="20">
        <f>LOG10(ChaoControl1_perc!G18+1)</f>
        <v>0.61800689425658972</v>
      </c>
      <c r="G18" s="20">
        <f>LOG10(ChaoControl1_perc!H18+1)</f>
        <v>0.25222213623716583</v>
      </c>
      <c r="H18" s="20">
        <f>LOG10(ChaoControl1_perc!I18+1)</f>
        <v>0.81370178859658981</v>
      </c>
      <c r="I18" s="20">
        <f>LOG10(ChaoControl1_perc!J18+1)</f>
        <v>0</v>
      </c>
      <c r="J18" s="20">
        <f>LOG10(ChaoControl1_perc!K18+1)</f>
        <v>0</v>
      </c>
      <c r="K18" s="20">
        <f>LOG10(ChaoControl1_perc!L18+1)</f>
        <v>0.36405093273642863</v>
      </c>
      <c r="L18" s="20">
        <f>LOG10(ChaoControl1_perc!M18+1)</f>
        <v>1.683444159375997</v>
      </c>
      <c r="M18" s="20">
        <f>LOG10(ChaoControl1_perc!N18+1)</f>
        <v>1.2691696187110815</v>
      </c>
      <c r="N18" s="22" t="s">
        <v>23</v>
      </c>
    </row>
    <row r="19" spans="1:14">
      <c r="A19" s="20">
        <f>LOG10(ChaoControl1_perc!B19+1)</f>
        <v>0.4313181952505038</v>
      </c>
      <c r="B19" s="20">
        <f>LOG10(ChaoControl1_perc!C19+1)</f>
        <v>1.1642854370732523</v>
      </c>
      <c r="C19" s="20">
        <f>LOG10(ChaoControl1_perc!D19+1)</f>
        <v>0.47465366579766394</v>
      </c>
      <c r="D19" s="20">
        <f>LOG10(ChaoControl1_perc!E19+1)</f>
        <v>0.99042187296163164</v>
      </c>
      <c r="E19" s="20">
        <f>LOG10(ChaoControl1_perc!F19+1)</f>
        <v>0.74292753790003185</v>
      </c>
      <c r="F19" s="20">
        <f>LOG10(ChaoControl1_perc!G19+1)</f>
        <v>0.89203150600550773</v>
      </c>
      <c r="G19" s="20">
        <f>LOG10(ChaoControl1_perc!H19+1)</f>
        <v>0.1949504259168757</v>
      </c>
      <c r="H19" s="20">
        <f>LOG10(ChaoControl1_perc!I19+1)</f>
        <v>0.89203150600550773</v>
      </c>
      <c r="I19" s="20">
        <f>LOG10(ChaoControl1_perc!J19+1)</f>
        <v>0.10832349662500934</v>
      </c>
      <c r="J19" s="20">
        <f>LOG10(ChaoControl1_perc!K19+1)</f>
        <v>0.1949504259168757</v>
      </c>
      <c r="K19" s="20">
        <f>LOG10(ChaoControl1_perc!L19+1)</f>
        <v>0</v>
      </c>
      <c r="L19" s="20">
        <f>LOG10(ChaoControl1_perc!M19+1)</f>
        <v>1.6181518442212739</v>
      </c>
      <c r="M19" s="20">
        <f>LOG10(ChaoControl1_perc!N19+1)</f>
        <v>1.1726326954152859</v>
      </c>
      <c r="N19" s="22" t="s">
        <v>24</v>
      </c>
    </row>
    <row r="20" spans="1:14">
      <c r="A20" s="20">
        <f>LOG10(ChaoControl1_perc!B20+1)</f>
        <v>0</v>
      </c>
      <c r="B20" s="20">
        <f>LOG10(ChaoControl1_perc!C20+1)</f>
        <v>1.2818219986432049</v>
      </c>
      <c r="C20" s="20">
        <f>LOG10(ChaoControl1_perc!D20+1)</f>
        <v>0.40728961026945631</v>
      </c>
      <c r="D20" s="20">
        <f>LOG10(ChaoControl1_perc!E20+1)</f>
        <v>0.66529414988077273</v>
      </c>
      <c r="E20" s="20">
        <f>LOG10(ChaoControl1_perc!F20+1)</f>
        <v>1.0352119193309126</v>
      </c>
      <c r="F20" s="20">
        <f>LOG10(ChaoControl1_perc!G20+1)</f>
        <v>0.85839380741618976</v>
      </c>
      <c r="G20" s="20">
        <f>LOG10(ChaoControl1_perc!H20+1)</f>
        <v>0</v>
      </c>
      <c r="H20" s="20">
        <f>LOG10(ChaoControl1_perc!I20+1)</f>
        <v>0.75306285294192898</v>
      </c>
      <c r="I20" s="20">
        <f>LOG10(ChaoControl1_perc!J20+1)</f>
        <v>0</v>
      </c>
      <c r="J20" s="20">
        <f>LOG10(ChaoControl1_perc!K20+1)</f>
        <v>0</v>
      </c>
      <c r="K20" s="20">
        <f>LOG10(ChaoControl1_perc!L20+1)</f>
        <v>0.18131031134633571</v>
      </c>
      <c r="L20" s="20">
        <f>LOG10(ChaoControl1_perc!M20+1)</f>
        <v>1.6061473672314088</v>
      </c>
      <c r="M20" s="20">
        <f>LOG10(ChaoControl1_perc!N20+1)</f>
        <v>1.2320344217041341</v>
      </c>
      <c r="N20" s="22" t="s">
        <v>25</v>
      </c>
    </row>
    <row r="21" spans="1:14">
      <c r="A21" s="20">
        <f>LOG10(ChaoControl1_perc!B21+1)</f>
        <v>0.72166989443119545</v>
      </c>
      <c r="B21" s="20">
        <f>LOG10(ChaoControl1_perc!C21+1)</f>
        <v>1.4445017876984791</v>
      </c>
      <c r="C21" s="20">
        <f>LOG10(ChaoControl1_perc!D21+1)</f>
        <v>0.45167413250718297</v>
      </c>
      <c r="D21" s="20">
        <f>LOG10(ChaoControl1_perc!E21+1)</f>
        <v>0.72166989443119545</v>
      </c>
      <c r="E21" s="20">
        <f>LOG10(ChaoControl1_perc!F21+1)</f>
        <v>0.72166989443119545</v>
      </c>
      <c r="F21" s="20">
        <f>LOG10(ChaoControl1_perc!G21+1)</f>
        <v>0.53643525593564445</v>
      </c>
      <c r="G21" s="20">
        <f>LOG10(ChaoControl1_perc!H21+1)</f>
        <v>0.34625753560135814</v>
      </c>
      <c r="H21" s="20">
        <f>LOG10(ChaoControl1_perc!I21+1)</f>
        <v>0.72166989443119545</v>
      </c>
      <c r="I21" s="20">
        <f>LOG10(ChaoControl1_perc!J21+1)</f>
        <v>0</v>
      </c>
      <c r="J21" s="20">
        <f>LOG10(ChaoControl1_perc!K21+1)</f>
        <v>0.20676007882213321</v>
      </c>
      <c r="K21" s="20">
        <f>LOG10(ChaoControl1_perc!L21+1)</f>
        <v>0</v>
      </c>
      <c r="L21" s="20">
        <f>LOG10(ChaoControl1_perc!M21+1)</f>
        <v>1.6088911403510333</v>
      </c>
      <c r="M21" s="20">
        <f>LOG10(ChaoControl1_perc!N21+1)</f>
        <v>1.0556020599702647</v>
      </c>
      <c r="N21" s="19" t="s"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" sqref="B2:N21"/>
    </sheetView>
  </sheetViews>
  <sheetFormatPr baseColWidth="10" defaultRowHeight="15" x14ac:dyDescent="0"/>
  <sheetData>
    <row r="1" spans="1:14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109</v>
      </c>
      <c r="N1" s="2" t="s">
        <v>108</v>
      </c>
    </row>
    <row r="2" spans="1:14">
      <c r="A2" s="2" t="s">
        <v>27</v>
      </c>
      <c r="B2" s="18">
        <v>16</v>
      </c>
      <c r="C2" s="18">
        <v>20</v>
      </c>
      <c r="D2" s="18">
        <v>7</v>
      </c>
      <c r="E2" s="18">
        <v>10</v>
      </c>
      <c r="F2" s="18">
        <v>100</v>
      </c>
      <c r="G2" s="18">
        <v>31</v>
      </c>
      <c r="H2" s="18">
        <v>3</v>
      </c>
      <c r="I2" s="18">
        <v>87</v>
      </c>
      <c r="J2" s="18">
        <v>0</v>
      </c>
      <c r="K2" s="18">
        <v>0</v>
      </c>
      <c r="L2" s="18">
        <v>0</v>
      </c>
      <c r="M2" s="18">
        <v>35</v>
      </c>
      <c r="N2" s="18">
        <v>1</v>
      </c>
    </row>
    <row r="3" spans="1:14">
      <c r="A3" s="2" t="s">
        <v>29</v>
      </c>
      <c r="B3" s="18">
        <v>13</v>
      </c>
      <c r="C3" s="18">
        <v>21</v>
      </c>
      <c r="D3" s="18">
        <v>8</v>
      </c>
      <c r="E3" s="18">
        <v>3</v>
      </c>
      <c r="F3" s="18">
        <v>102</v>
      </c>
      <c r="G3" s="18">
        <v>32</v>
      </c>
      <c r="H3" s="18">
        <v>1</v>
      </c>
      <c r="I3" s="18">
        <v>71</v>
      </c>
      <c r="J3" s="18">
        <v>0</v>
      </c>
      <c r="K3" s="18">
        <v>0</v>
      </c>
      <c r="L3" s="18">
        <v>1</v>
      </c>
      <c r="M3" s="18">
        <v>47</v>
      </c>
      <c r="N3" s="18">
        <v>0</v>
      </c>
    </row>
    <row r="4" spans="1:14">
      <c r="A4" s="2" t="s">
        <v>30</v>
      </c>
      <c r="B4" s="18">
        <v>4</v>
      </c>
      <c r="C4" s="18">
        <v>32</v>
      </c>
      <c r="D4" s="18">
        <v>9</v>
      </c>
      <c r="E4" s="18">
        <v>52</v>
      </c>
      <c r="F4" s="18">
        <v>16</v>
      </c>
      <c r="G4" s="18">
        <v>8</v>
      </c>
      <c r="H4" s="18">
        <v>0</v>
      </c>
      <c r="I4" s="18">
        <v>14</v>
      </c>
      <c r="J4" s="18">
        <v>0</v>
      </c>
      <c r="K4" s="18">
        <v>3</v>
      </c>
      <c r="L4" s="18">
        <v>4</v>
      </c>
      <c r="M4" s="18">
        <v>194</v>
      </c>
      <c r="N4" s="18">
        <v>22</v>
      </c>
    </row>
    <row r="5" spans="1:14">
      <c r="A5" s="2" t="s">
        <v>45</v>
      </c>
      <c r="B5" s="18">
        <v>17</v>
      </c>
      <c r="C5" s="18">
        <v>28</v>
      </c>
      <c r="D5" s="18">
        <v>7</v>
      </c>
      <c r="E5" s="18">
        <v>2</v>
      </c>
      <c r="F5" s="18">
        <v>101</v>
      </c>
      <c r="G5" s="18">
        <v>35</v>
      </c>
      <c r="H5" s="18">
        <v>1</v>
      </c>
      <c r="I5" s="18">
        <v>70</v>
      </c>
      <c r="J5" s="18">
        <v>0</v>
      </c>
      <c r="K5" s="18">
        <v>0</v>
      </c>
      <c r="L5" s="18">
        <v>1</v>
      </c>
      <c r="M5" s="18">
        <v>40</v>
      </c>
      <c r="N5" s="18">
        <v>0</v>
      </c>
    </row>
    <row r="6" spans="1:14">
      <c r="A6" s="2" t="s">
        <v>33</v>
      </c>
      <c r="B6" s="18">
        <v>20</v>
      </c>
      <c r="C6" s="18">
        <v>18</v>
      </c>
      <c r="D6" s="18">
        <v>1</v>
      </c>
      <c r="E6" s="18">
        <v>13</v>
      </c>
      <c r="F6" s="18">
        <v>77</v>
      </c>
      <c r="G6" s="18">
        <v>32</v>
      </c>
      <c r="H6" s="18">
        <v>4</v>
      </c>
      <c r="I6" s="18">
        <v>94</v>
      </c>
      <c r="J6" s="18">
        <v>3</v>
      </c>
      <c r="K6" s="18">
        <v>0</v>
      </c>
      <c r="L6" s="18">
        <v>1</v>
      </c>
      <c r="M6" s="18">
        <v>37</v>
      </c>
      <c r="N6" s="18">
        <v>2</v>
      </c>
    </row>
    <row r="7" spans="1:14">
      <c r="A7" s="2" t="s">
        <v>39</v>
      </c>
      <c r="B7" s="18">
        <v>13</v>
      </c>
      <c r="C7" s="18">
        <v>13</v>
      </c>
      <c r="D7" s="18">
        <v>1</v>
      </c>
      <c r="E7" s="18">
        <v>5</v>
      </c>
      <c r="F7" s="18">
        <v>70</v>
      </c>
      <c r="G7" s="18">
        <v>42</v>
      </c>
      <c r="H7" s="18">
        <v>6</v>
      </c>
      <c r="I7" s="18">
        <v>101</v>
      </c>
      <c r="J7" s="18">
        <v>0</v>
      </c>
      <c r="K7" s="18">
        <v>0</v>
      </c>
      <c r="L7" s="18">
        <v>3</v>
      </c>
      <c r="M7" s="18">
        <v>46</v>
      </c>
      <c r="N7" s="18">
        <v>2</v>
      </c>
    </row>
    <row r="8" spans="1:14">
      <c r="A8" s="2" t="s">
        <v>40</v>
      </c>
      <c r="B8" s="18">
        <v>18</v>
      </c>
      <c r="C8" s="18">
        <v>12</v>
      </c>
      <c r="D8" s="18">
        <v>9</v>
      </c>
      <c r="E8" s="18">
        <v>7</v>
      </c>
      <c r="F8" s="18">
        <v>92</v>
      </c>
      <c r="G8" s="18">
        <v>34</v>
      </c>
      <c r="H8" s="18">
        <v>6</v>
      </c>
      <c r="I8" s="18">
        <v>92</v>
      </c>
      <c r="J8" s="18">
        <v>0</v>
      </c>
      <c r="K8" s="18">
        <v>0</v>
      </c>
      <c r="L8" s="18">
        <v>0</v>
      </c>
      <c r="M8" s="18">
        <v>30</v>
      </c>
      <c r="N8" s="18">
        <v>1</v>
      </c>
    </row>
    <row r="9" spans="1:14">
      <c r="A9" s="2" t="s">
        <v>28</v>
      </c>
      <c r="B9" s="18">
        <v>5</v>
      </c>
      <c r="C9" s="18">
        <v>10</v>
      </c>
      <c r="D9" s="18">
        <v>2</v>
      </c>
      <c r="E9" s="18">
        <v>6</v>
      </c>
      <c r="F9" s="18">
        <v>111</v>
      </c>
      <c r="G9" s="18">
        <v>31</v>
      </c>
      <c r="H9" s="18">
        <v>2</v>
      </c>
      <c r="I9" s="18">
        <v>91</v>
      </c>
      <c r="J9" s="18">
        <v>1</v>
      </c>
      <c r="K9" s="18">
        <v>0</v>
      </c>
      <c r="L9" s="18">
        <v>0</v>
      </c>
      <c r="M9" s="18">
        <v>40</v>
      </c>
      <c r="N9" s="18">
        <v>0</v>
      </c>
    </row>
    <row r="10" spans="1:14">
      <c r="A10" s="2" t="s">
        <v>31</v>
      </c>
      <c r="B10" s="18">
        <v>6</v>
      </c>
      <c r="C10" s="18">
        <v>10</v>
      </c>
      <c r="D10" s="18">
        <v>9</v>
      </c>
      <c r="E10" s="18">
        <v>5</v>
      </c>
      <c r="F10" s="18">
        <v>101</v>
      </c>
      <c r="G10" s="18">
        <v>34</v>
      </c>
      <c r="H10" s="18">
        <v>3</v>
      </c>
      <c r="I10" s="18">
        <v>94</v>
      </c>
      <c r="J10" s="18">
        <v>0</v>
      </c>
      <c r="K10" s="18">
        <v>0</v>
      </c>
      <c r="L10" s="18">
        <v>4</v>
      </c>
      <c r="M10" s="18">
        <v>38</v>
      </c>
      <c r="N10" s="18">
        <v>0</v>
      </c>
    </row>
    <row r="11" spans="1:14">
      <c r="A11" s="2" t="s">
        <v>32</v>
      </c>
      <c r="B11" s="18">
        <v>21</v>
      </c>
      <c r="C11" s="18">
        <v>29</v>
      </c>
      <c r="D11" s="18">
        <v>4</v>
      </c>
      <c r="E11" s="18">
        <v>9</v>
      </c>
      <c r="F11" s="18">
        <v>102</v>
      </c>
      <c r="G11" s="18">
        <v>53</v>
      </c>
      <c r="H11" s="18">
        <v>2</v>
      </c>
      <c r="I11" s="18">
        <v>80</v>
      </c>
      <c r="J11" s="18">
        <v>3</v>
      </c>
      <c r="K11" s="18">
        <v>0</v>
      </c>
      <c r="L11" s="18">
        <v>1</v>
      </c>
      <c r="M11" s="18">
        <v>27</v>
      </c>
      <c r="N11" s="18">
        <v>0</v>
      </c>
    </row>
    <row r="12" spans="1:14">
      <c r="A12" s="2" t="s">
        <v>34</v>
      </c>
      <c r="B12" s="18">
        <v>22</v>
      </c>
      <c r="C12" s="18">
        <v>17</v>
      </c>
      <c r="D12" s="18">
        <v>6</v>
      </c>
      <c r="E12" s="18">
        <v>6</v>
      </c>
      <c r="F12" s="18">
        <v>105</v>
      </c>
      <c r="G12" s="18">
        <v>44</v>
      </c>
      <c r="H12" s="18">
        <v>4</v>
      </c>
      <c r="I12" s="18">
        <v>74</v>
      </c>
      <c r="J12" s="18">
        <v>0</v>
      </c>
      <c r="K12" s="18">
        <v>0</v>
      </c>
      <c r="L12" s="18">
        <v>2</v>
      </c>
      <c r="M12" s="18">
        <v>18</v>
      </c>
      <c r="N12" s="18">
        <v>0</v>
      </c>
    </row>
    <row r="13" spans="1:14">
      <c r="A13" s="2" t="s">
        <v>35</v>
      </c>
      <c r="B13" s="18">
        <v>18</v>
      </c>
      <c r="C13" s="18">
        <v>10</v>
      </c>
      <c r="D13" s="18">
        <v>14</v>
      </c>
      <c r="E13" s="18">
        <v>2</v>
      </c>
      <c r="F13" s="18">
        <v>79</v>
      </c>
      <c r="G13" s="18">
        <v>33</v>
      </c>
      <c r="H13" s="18">
        <v>17</v>
      </c>
      <c r="I13" s="18">
        <v>109</v>
      </c>
      <c r="J13" s="18">
        <v>1</v>
      </c>
      <c r="K13" s="18">
        <v>0</v>
      </c>
      <c r="L13" s="18">
        <v>0</v>
      </c>
      <c r="M13" s="18">
        <v>24</v>
      </c>
      <c r="N13" s="18">
        <v>3</v>
      </c>
    </row>
    <row r="14" spans="1:14">
      <c r="A14" s="2" t="s">
        <v>36</v>
      </c>
      <c r="B14" s="18">
        <v>10</v>
      </c>
      <c r="C14" s="18">
        <v>6</v>
      </c>
      <c r="D14" s="18">
        <v>3</v>
      </c>
      <c r="E14" s="18">
        <v>5</v>
      </c>
      <c r="F14" s="18">
        <v>67</v>
      </c>
      <c r="G14" s="18">
        <v>61</v>
      </c>
      <c r="H14" s="18">
        <v>9</v>
      </c>
      <c r="I14" s="18">
        <v>99</v>
      </c>
      <c r="J14" s="18">
        <v>0</v>
      </c>
      <c r="K14" s="18">
        <v>0</v>
      </c>
      <c r="L14" s="18">
        <v>2</v>
      </c>
      <c r="M14" s="18">
        <v>37</v>
      </c>
      <c r="N14" s="18">
        <v>0</v>
      </c>
    </row>
    <row r="15" spans="1:14">
      <c r="A15" s="2" t="s">
        <v>37</v>
      </c>
      <c r="B15" s="18">
        <v>17</v>
      </c>
      <c r="C15" s="18">
        <v>6</v>
      </c>
      <c r="D15" s="18">
        <v>4</v>
      </c>
      <c r="E15" s="18">
        <v>8</v>
      </c>
      <c r="F15" s="18">
        <v>84</v>
      </c>
      <c r="G15" s="18">
        <v>48</v>
      </c>
      <c r="H15" s="18">
        <v>8</v>
      </c>
      <c r="I15" s="18">
        <v>106</v>
      </c>
      <c r="J15" s="18">
        <v>0</v>
      </c>
      <c r="K15" s="18">
        <v>0</v>
      </c>
      <c r="L15" s="18">
        <v>0</v>
      </c>
      <c r="M15" s="18">
        <v>30</v>
      </c>
      <c r="N15" s="18">
        <v>1</v>
      </c>
    </row>
    <row r="16" spans="1:14">
      <c r="A16" s="2" t="s">
        <v>38</v>
      </c>
      <c r="B16" s="18">
        <v>14</v>
      </c>
      <c r="C16" s="18">
        <v>8</v>
      </c>
      <c r="D16" s="18">
        <v>0</v>
      </c>
      <c r="E16" s="18">
        <v>9</v>
      </c>
      <c r="F16" s="18">
        <v>78</v>
      </c>
      <c r="G16" s="18">
        <v>32</v>
      </c>
      <c r="H16" s="18">
        <v>8</v>
      </c>
      <c r="I16" s="18">
        <v>127</v>
      </c>
      <c r="J16" s="18">
        <v>0</v>
      </c>
      <c r="K16" s="18">
        <v>0</v>
      </c>
      <c r="L16" s="18">
        <v>0</v>
      </c>
      <c r="M16" s="18">
        <v>31</v>
      </c>
      <c r="N16" s="18">
        <v>0</v>
      </c>
    </row>
    <row r="17" spans="1:14">
      <c r="A17" s="2" t="s">
        <v>41</v>
      </c>
      <c r="B17" s="18">
        <v>7</v>
      </c>
      <c r="C17" s="18">
        <v>6</v>
      </c>
      <c r="D17" s="18">
        <v>0</v>
      </c>
      <c r="E17" s="18">
        <v>7</v>
      </c>
      <c r="F17" s="18">
        <v>78</v>
      </c>
      <c r="G17" s="18">
        <v>40</v>
      </c>
      <c r="H17" s="18">
        <v>13</v>
      </c>
      <c r="I17" s="18">
        <v>109</v>
      </c>
      <c r="J17" s="18">
        <v>0</v>
      </c>
      <c r="K17" s="18">
        <v>0</v>
      </c>
      <c r="L17" s="18">
        <v>2</v>
      </c>
      <c r="M17" s="18">
        <v>41</v>
      </c>
      <c r="N17" s="18">
        <v>0</v>
      </c>
    </row>
    <row r="18" spans="1:14">
      <c r="A18" s="2" t="s">
        <v>42</v>
      </c>
      <c r="B18" s="18">
        <v>7</v>
      </c>
      <c r="C18" s="18">
        <v>15</v>
      </c>
      <c r="D18" s="18">
        <v>1</v>
      </c>
      <c r="E18" s="18">
        <v>10</v>
      </c>
      <c r="F18" s="18">
        <v>84</v>
      </c>
      <c r="G18" s="18">
        <v>34</v>
      </c>
      <c r="H18" s="18">
        <v>5</v>
      </c>
      <c r="I18" s="18">
        <v>108</v>
      </c>
      <c r="J18" s="18">
        <v>0</v>
      </c>
      <c r="K18" s="18">
        <v>0</v>
      </c>
      <c r="L18" s="18">
        <v>2</v>
      </c>
      <c r="M18" s="18">
        <v>38</v>
      </c>
      <c r="N18" s="18">
        <v>0</v>
      </c>
    </row>
    <row r="19" spans="1:14">
      <c r="A19" s="2" t="s">
        <v>43</v>
      </c>
      <c r="B19" s="18">
        <v>19</v>
      </c>
      <c r="C19" s="18">
        <v>10</v>
      </c>
      <c r="D19" s="18">
        <v>2</v>
      </c>
      <c r="E19" s="18">
        <v>12</v>
      </c>
      <c r="F19" s="18">
        <v>57</v>
      </c>
      <c r="G19" s="18">
        <v>41</v>
      </c>
      <c r="H19" s="18">
        <v>12</v>
      </c>
      <c r="I19" s="18">
        <v>106</v>
      </c>
      <c r="J19" s="18">
        <v>0</v>
      </c>
      <c r="K19" s="18">
        <v>0</v>
      </c>
      <c r="L19" s="18">
        <v>0</v>
      </c>
      <c r="M19" s="18">
        <v>50</v>
      </c>
      <c r="N19" s="18">
        <v>0</v>
      </c>
    </row>
    <row r="20" spans="1:14">
      <c r="A20" s="2" t="s">
        <v>48</v>
      </c>
      <c r="B20" s="18">
        <v>16</v>
      </c>
      <c r="C20" s="18">
        <v>27</v>
      </c>
      <c r="D20" s="18">
        <v>2</v>
      </c>
      <c r="E20" s="18">
        <v>7</v>
      </c>
      <c r="F20" s="18">
        <v>85</v>
      </c>
      <c r="G20" s="18">
        <v>36</v>
      </c>
      <c r="H20" s="18">
        <v>7</v>
      </c>
      <c r="I20" s="18">
        <v>75</v>
      </c>
      <c r="J20" s="18">
        <v>0</v>
      </c>
      <c r="K20" s="18">
        <v>0</v>
      </c>
      <c r="L20" s="18">
        <v>0</v>
      </c>
      <c r="M20" s="18">
        <v>43</v>
      </c>
      <c r="N20" s="18">
        <v>1</v>
      </c>
    </row>
    <row r="21" spans="1:14">
      <c r="A21" s="2" t="s">
        <v>47</v>
      </c>
      <c r="B21" s="18">
        <v>29</v>
      </c>
      <c r="C21" s="18">
        <v>16</v>
      </c>
      <c r="D21" s="18">
        <v>1</v>
      </c>
      <c r="E21" s="18">
        <v>4</v>
      </c>
      <c r="F21" s="18">
        <v>122</v>
      </c>
      <c r="G21" s="18">
        <v>35</v>
      </c>
      <c r="H21" s="18">
        <v>21</v>
      </c>
      <c r="I21" s="18">
        <v>77</v>
      </c>
      <c r="J21" s="18">
        <v>0</v>
      </c>
      <c r="K21" s="18">
        <v>0</v>
      </c>
      <c r="L21" s="18">
        <v>1</v>
      </c>
      <c r="M21" s="18">
        <v>24</v>
      </c>
      <c r="N21" s="18">
        <v>1</v>
      </c>
    </row>
    <row r="22" spans="1:14">
      <c r="A22" s="2" t="s">
        <v>97</v>
      </c>
      <c r="B22" s="19">
        <v>25</v>
      </c>
      <c r="C22" s="19">
        <v>36</v>
      </c>
      <c r="D22" s="19">
        <v>9</v>
      </c>
      <c r="E22" s="19">
        <v>1</v>
      </c>
      <c r="F22" s="19">
        <v>98</v>
      </c>
      <c r="G22" s="19">
        <v>25</v>
      </c>
      <c r="H22" s="19">
        <v>4</v>
      </c>
      <c r="I22" s="19">
        <v>90</v>
      </c>
      <c r="J22" s="19">
        <v>0</v>
      </c>
      <c r="K22" s="19">
        <v>0</v>
      </c>
      <c r="L22" s="19">
        <v>0</v>
      </c>
      <c r="M22" s="19">
        <v>27</v>
      </c>
      <c r="N22" s="19">
        <v>1</v>
      </c>
    </row>
    <row r="23" spans="1:14">
      <c r="A23" s="2" t="s">
        <v>98</v>
      </c>
      <c r="B23" s="19">
        <v>19</v>
      </c>
      <c r="C23" s="19">
        <v>23</v>
      </c>
      <c r="D23" s="19">
        <v>34</v>
      </c>
      <c r="E23" s="19">
        <v>22</v>
      </c>
      <c r="F23" s="19">
        <v>82</v>
      </c>
      <c r="G23" s="19">
        <v>21</v>
      </c>
      <c r="H23" s="19">
        <v>10</v>
      </c>
      <c r="I23" s="19">
        <v>51</v>
      </c>
      <c r="J23" s="19">
        <v>0</v>
      </c>
      <c r="K23" s="19">
        <v>2</v>
      </c>
      <c r="L23" s="19">
        <v>5</v>
      </c>
      <c r="M23" s="19">
        <v>66</v>
      </c>
      <c r="N23" s="19">
        <v>0</v>
      </c>
    </row>
    <row r="24" spans="1:14">
      <c r="A24" s="2" t="s">
        <v>99</v>
      </c>
      <c r="B24" s="19">
        <v>18</v>
      </c>
      <c r="C24" s="19">
        <v>34</v>
      </c>
      <c r="D24" s="19">
        <v>13</v>
      </c>
      <c r="E24" s="19">
        <v>12</v>
      </c>
      <c r="F24" s="19">
        <v>97</v>
      </c>
      <c r="G24" s="19">
        <v>20</v>
      </c>
      <c r="H24" s="19">
        <v>8</v>
      </c>
      <c r="I24" s="19">
        <v>55</v>
      </c>
      <c r="J24" s="19">
        <v>0</v>
      </c>
      <c r="K24" s="19">
        <v>0</v>
      </c>
      <c r="L24" s="19">
        <v>1</v>
      </c>
      <c r="M24" s="19">
        <v>52</v>
      </c>
      <c r="N24" s="19">
        <v>0</v>
      </c>
    </row>
    <row r="25" spans="1:14">
      <c r="A25" s="2" t="s">
        <v>100</v>
      </c>
      <c r="B25" s="19">
        <v>2</v>
      </c>
      <c r="C25" s="19">
        <v>31</v>
      </c>
      <c r="D25" s="19">
        <v>6</v>
      </c>
      <c r="E25" s="19">
        <v>5</v>
      </c>
      <c r="F25" s="19">
        <v>64</v>
      </c>
      <c r="G25" s="19">
        <v>15</v>
      </c>
      <c r="H25" s="19">
        <v>6</v>
      </c>
      <c r="I25" s="19">
        <v>81</v>
      </c>
      <c r="J25" s="19">
        <v>0</v>
      </c>
      <c r="K25" s="19">
        <v>0</v>
      </c>
      <c r="L25" s="19">
        <v>0</v>
      </c>
      <c r="M25" s="19">
        <v>90</v>
      </c>
      <c r="N25" s="19">
        <v>0</v>
      </c>
    </row>
    <row r="26" spans="1:14">
      <c r="A26" s="2" t="s">
        <v>101</v>
      </c>
      <c r="B26" s="19">
        <v>20</v>
      </c>
      <c r="C26" s="19">
        <v>29</v>
      </c>
      <c r="D26" s="19">
        <v>4</v>
      </c>
      <c r="E26" s="19">
        <v>17</v>
      </c>
      <c r="F26" s="19">
        <v>78</v>
      </c>
      <c r="G26" s="19">
        <v>34</v>
      </c>
      <c r="H26" s="19">
        <v>4</v>
      </c>
      <c r="I26" s="19">
        <v>63</v>
      </c>
      <c r="J26" s="19">
        <v>0</v>
      </c>
      <c r="K26" s="19">
        <v>0</v>
      </c>
      <c r="L26" s="19">
        <v>2</v>
      </c>
      <c r="M26" s="19">
        <v>58</v>
      </c>
      <c r="N26" s="19">
        <v>0</v>
      </c>
    </row>
    <row r="27" spans="1:14">
      <c r="A27" s="2" t="s">
        <v>102</v>
      </c>
      <c r="B27" s="19">
        <v>5</v>
      </c>
      <c r="C27" s="19">
        <v>13</v>
      </c>
      <c r="D27" s="19">
        <v>3</v>
      </c>
      <c r="E27" s="19">
        <v>8</v>
      </c>
      <c r="F27" s="19">
        <v>74</v>
      </c>
      <c r="G27" s="19">
        <v>31</v>
      </c>
      <c r="H27" s="19">
        <v>6</v>
      </c>
      <c r="I27" s="19">
        <v>94</v>
      </c>
      <c r="J27" s="19">
        <v>0</v>
      </c>
      <c r="K27" s="19">
        <v>2</v>
      </c>
      <c r="L27" s="19">
        <v>2</v>
      </c>
      <c r="M27" s="19">
        <v>60</v>
      </c>
      <c r="N27" s="19">
        <v>0</v>
      </c>
    </row>
    <row r="28" spans="1:14">
      <c r="A28" s="2" t="s">
        <v>103</v>
      </c>
      <c r="B28" s="19">
        <v>25</v>
      </c>
      <c r="C28" s="19">
        <v>27</v>
      </c>
      <c r="D28" s="19">
        <v>2</v>
      </c>
      <c r="E28" s="19">
        <v>7</v>
      </c>
      <c r="F28" s="19">
        <v>70</v>
      </c>
      <c r="G28" s="19">
        <v>20</v>
      </c>
      <c r="H28" s="19">
        <v>8</v>
      </c>
      <c r="I28" s="19">
        <v>88</v>
      </c>
      <c r="J28" s="19">
        <v>0</v>
      </c>
      <c r="K28" s="19">
        <v>0</v>
      </c>
      <c r="L28" s="19">
        <v>0</v>
      </c>
      <c r="M28" s="19">
        <v>66</v>
      </c>
      <c r="N28" s="19">
        <v>0</v>
      </c>
    </row>
    <row r="29" spans="1:14">
      <c r="A29" s="2" t="s">
        <v>104</v>
      </c>
      <c r="B29" s="19">
        <v>11</v>
      </c>
      <c r="C29" s="19">
        <v>30</v>
      </c>
      <c r="D29" s="19">
        <v>2</v>
      </c>
      <c r="E29" s="19">
        <v>9</v>
      </c>
      <c r="F29" s="19">
        <v>102</v>
      </c>
      <c r="G29" s="19">
        <v>33</v>
      </c>
      <c r="H29" s="19">
        <v>5</v>
      </c>
      <c r="I29" s="19">
        <v>57</v>
      </c>
      <c r="J29" s="19">
        <v>0</v>
      </c>
      <c r="K29" s="19">
        <v>0</v>
      </c>
      <c r="L29" s="19">
        <v>1</v>
      </c>
      <c r="M29" s="19">
        <v>54</v>
      </c>
      <c r="N29" s="19">
        <v>0</v>
      </c>
    </row>
    <row r="30" spans="1:14">
      <c r="A30" s="2" t="s">
        <v>105</v>
      </c>
      <c r="B30" s="19">
        <v>17</v>
      </c>
      <c r="C30" s="19">
        <v>35</v>
      </c>
      <c r="D30" s="19">
        <v>12</v>
      </c>
      <c r="E30" s="19">
        <v>7</v>
      </c>
      <c r="F30" s="19">
        <v>91</v>
      </c>
      <c r="G30" s="19">
        <v>29</v>
      </c>
      <c r="H30" s="19">
        <v>2</v>
      </c>
      <c r="I30" s="19">
        <v>68</v>
      </c>
      <c r="J30" s="19">
        <v>0</v>
      </c>
      <c r="K30" s="19">
        <v>0</v>
      </c>
      <c r="L30" s="19">
        <v>2</v>
      </c>
      <c r="M30" s="19">
        <v>40</v>
      </c>
      <c r="N30" s="19">
        <v>0</v>
      </c>
    </row>
    <row r="31" spans="1:14">
      <c r="A31" s="2" t="s">
        <v>106</v>
      </c>
      <c r="B31" s="19">
        <v>11</v>
      </c>
      <c r="C31" s="19">
        <v>41</v>
      </c>
      <c r="D31" s="19">
        <v>10</v>
      </c>
      <c r="E31" s="19">
        <v>11</v>
      </c>
      <c r="F31" s="19">
        <v>87</v>
      </c>
      <c r="G31" s="19">
        <v>40</v>
      </c>
      <c r="H31" s="19">
        <v>3</v>
      </c>
      <c r="I31" s="19">
        <v>75</v>
      </c>
      <c r="J31" s="19">
        <v>0</v>
      </c>
      <c r="K31" s="19">
        <v>0</v>
      </c>
      <c r="L31" s="19">
        <v>1</v>
      </c>
      <c r="M31" s="19">
        <v>39</v>
      </c>
      <c r="N31" s="19">
        <v>0</v>
      </c>
    </row>
    <row r="32" spans="1:14">
      <c r="A32" s="2" t="s">
        <v>107</v>
      </c>
      <c r="B32" s="19">
        <v>16</v>
      </c>
      <c r="C32" s="19">
        <v>36</v>
      </c>
      <c r="D32" s="19">
        <v>7</v>
      </c>
      <c r="E32" s="19">
        <v>5</v>
      </c>
      <c r="F32" s="19">
        <v>85</v>
      </c>
      <c r="G32" s="19">
        <v>33</v>
      </c>
      <c r="H32" s="19">
        <v>5</v>
      </c>
      <c r="I32" s="19">
        <v>74</v>
      </c>
      <c r="J32" s="19">
        <v>3</v>
      </c>
      <c r="K32" s="19">
        <v>0</v>
      </c>
      <c r="L32" s="19">
        <v>3</v>
      </c>
      <c r="M32" s="19">
        <v>39</v>
      </c>
      <c r="N32" s="1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D1" workbookViewId="0">
      <selection activeCell="A21" sqref="A2:N21"/>
    </sheetView>
  </sheetViews>
  <sheetFormatPr baseColWidth="10" defaultColWidth="10.83203125" defaultRowHeight="15" x14ac:dyDescent="0"/>
  <cols>
    <col min="1" max="16384" width="10.83203125" style="2"/>
  </cols>
  <sheetData>
    <row r="1" spans="1:14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109</v>
      </c>
      <c r="N1" s="2" t="s">
        <v>108</v>
      </c>
    </row>
    <row r="2" spans="1:14">
      <c r="A2" s="2" t="s">
        <v>27</v>
      </c>
      <c r="B2" s="14">
        <v>6.774193548387097</v>
      </c>
      <c r="C2" s="14">
        <v>6.4516129032258061</v>
      </c>
      <c r="D2" s="14">
        <v>0.64516129032258063</v>
      </c>
      <c r="E2" s="14">
        <v>3.225806451612903</v>
      </c>
      <c r="F2" s="14">
        <v>32.258064516129032</v>
      </c>
      <c r="G2" s="14">
        <v>10</v>
      </c>
      <c r="H2" s="14">
        <v>0.967741935483871</v>
      </c>
      <c r="I2" s="14">
        <v>28.06451612903226</v>
      </c>
      <c r="J2" s="14">
        <v>0</v>
      </c>
      <c r="K2" s="14">
        <v>0</v>
      </c>
      <c r="L2" s="14">
        <v>0</v>
      </c>
      <c r="M2" s="14">
        <v>11.290322580645162</v>
      </c>
      <c r="N2" s="14">
        <v>0.32258064516129031</v>
      </c>
    </row>
    <row r="3" spans="1:14">
      <c r="A3" s="2" t="s">
        <v>29</v>
      </c>
      <c r="B3" s="14">
        <v>5.3511705685618729</v>
      </c>
      <c r="C3" s="14">
        <v>7.6923076923076925</v>
      </c>
      <c r="D3" s="14">
        <v>1.0033444816053512</v>
      </c>
      <c r="E3" s="14">
        <v>1.0033444816053512</v>
      </c>
      <c r="F3" s="14">
        <v>34.113712374581937</v>
      </c>
      <c r="G3" s="14">
        <v>10.702341137123746</v>
      </c>
      <c r="H3" s="14">
        <v>0.33444816053511706</v>
      </c>
      <c r="I3" s="14">
        <v>23.745819397993312</v>
      </c>
      <c r="J3" s="14">
        <v>0</v>
      </c>
      <c r="K3" s="14">
        <v>0</v>
      </c>
      <c r="L3" s="14">
        <v>0.33444816053511706</v>
      </c>
      <c r="M3" s="14">
        <v>15.719063545150501</v>
      </c>
      <c r="N3" s="14">
        <v>0</v>
      </c>
    </row>
    <row r="4" spans="1:14">
      <c r="A4" s="2" t="s">
        <v>30</v>
      </c>
      <c r="B4" s="14">
        <v>1.1173184357541899</v>
      </c>
      <c r="C4" s="14">
        <v>8.938547486033519</v>
      </c>
      <c r="D4" s="14">
        <v>2.5139664804469275</v>
      </c>
      <c r="E4" s="14">
        <v>14.525139664804469</v>
      </c>
      <c r="F4" s="14">
        <v>4.4692737430167595</v>
      </c>
      <c r="G4" s="14">
        <v>2.2346368715083798</v>
      </c>
      <c r="H4" s="14">
        <v>0</v>
      </c>
      <c r="I4" s="14">
        <v>3.9106145251396649</v>
      </c>
      <c r="J4" s="14">
        <v>0</v>
      </c>
      <c r="K4" s="14">
        <v>0.83798882681564246</v>
      </c>
      <c r="L4" s="14">
        <v>1.1173184357541899</v>
      </c>
      <c r="M4" s="14">
        <v>54.18994413407821</v>
      </c>
      <c r="N4" s="14">
        <v>6.1452513966480451</v>
      </c>
    </row>
    <row r="5" spans="1:14">
      <c r="A5" s="2" t="s">
        <v>45</v>
      </c>
      <c r="B5" s="14">
        <v>7.6158940397350996</v>
      </c>
      <c r="C5" s="14">
        <v>9.2715231788079464</v>
      </c>
      <c r="D5" s="14">
        <v>0.33112582781456956</v>
      </c>
      <c r="E5" s="14">
        <v>0.66225165562913912</v>
      </c>
      <c r="F5" s="14">
        <v>33.443708609271525</v>
      </c>
      <c r="G5" s="14">
        <v>11.589403973509933</v>
      </c>
      <c r="H5" s="14">
        <v>0.33112582781456956</v>
      </c>
      <c r="I5" s="14">
        <v>23.178807947019866</v>
      </c>
      <c r="J5" s="14">
        <v>0</v>
      </c>
      <c r="K5" s="14">
        <v>0</v>
      </c>
      <c r="L5" s="14">
        <v>0.66225165562913912</v>
      </c>
      <c r="M5" s="14">
        <v>12.913907284768213</v>
      </c>
      <c r="N5" s="14">
        <v>0</v>
      </c>
    </row>
    <row r="6" spans="1:14">
      <c r="A6" s="2" t="s">
        <v>33</v>
      </c>
      <c r="B6" s="14">
        <v>6.6225165562913908</v>
      </c>
      <c r="C6" s="14">
        <v>5.9602649006622519</v>
      </c>
      <c r="D6" s="14">
        <v>0.33112582781456956</v>
      </c>
      <c r="E6" s="14">
        <v>4.3046357615894042</v>
      </c>
      <c r="F6" s="14">
        <v>25.496688741721854</v>
      </c>
      <c r="G6" s="14">
        <v>10.596026490066226</v>
      </c>
      <c r="H6" s="14">
        <v>1.3245033112582782</v>
      </c>
      <c r="I6" s="14">
        <v>31.125827814569536</v>
      </c>
      <c r="J6" s="14">
        <v>0.99337748344370858</v>
      </c>
      <c r="K6" s="14">
        <v>0</v>
      </c>
      <c r="L6" s="14">
        <v>0.33112582781456956</v>
      </c>
      <c r="M6" s="14">
        <v>12.251655629139073</v>
      </c>
      <c r="N6" s="14">
        <v>0.66225165562913912</v>
      </c>
    </row>
    <row r="7" spans="1:14">
      <c r="A7" s="2" t="s">
        <v>39</v>
      </c>
      <c r="B7" s="14">
        <v>4.6357615894039732</v>
      </c>
      <c r="C7" s="14">
        <v>4.3046357615894042</v>
      </c>
      <c r="D7" s="14">
        <v>0</v>
      </c>
      <c r="E7" s="14">
        <v>1.6556291390728477</v>
      </c>
      <c r="F7" s="14">
        <v>23.178807947019866</v>
      </c>
      <c r="G7" s="14">
        <v>13.907284768211921</v>
      </c>
      <c r="H7" s="14">
        <v>1.9867549668874172</v>
      </c>
      <c r="I7" s="14">
        <v>33.443708609271525</v>
      </c>
      <c r="J7" s="14">
        <v>0</v>
      </c>
      <c r="K7" s="14">
        <v>0</v>
      </c>
      <c r="L7" s="14">
        <v>0.99337748344370858</v>
      </c>
      <c r="M7" s="14">
        <v>15.231788079470199</v>
      </c>
      <c r="N7" s="14">
        <v>0.66225165562913912</v>
      </c>
    </row>
    <row r="8" spans="1:14">
      <c r="A8" s="2" t="s">
        <v>40</v>
      </c>
      <c r="B8" s="14">
        <v>6.9767441860465116</v>
      </c>
      <c r="C8" s="14">
        <v>4.3189368770764123</v>
      </c>
      <c r="D8" s="14">
        <v>1.6611295681063123</v>
      </c>
      <c r="E8" s="14">
        <v>2.3255813953488373</v>
      </c>
      <c r="F8" s="14">
        <v>30.564784053156146</v>
      </c>
      <c r="G8" s="14">
        <v>11.295681063122924</v>
      </c>
      <c r="H8" s="14">
        <v>1.9933554817275747</v>
      </c>
      <c r="I8" s="14">
        <v>30.564784053156146</v>
      </c>
      <c r="J8" s="14">
        <v>0</v>
      </c>
      <c r="K8" s="14">
        <v>0</v>
      </c>
      <c r="L8" s="14">
        <v>0</v>
      </c>
      <c r="M8" s="14">
        <v>9.9667774086378742</v>
      </c>
      <c r="N8" s="14">
        <v>0.33222591362126247</v>
      </c>
    </row>
    <row r="9" spans="1:14">
      <c r="A9" s="2" t="s">
        <v>28</v>
      </c>
      <c r="B9" s="14">
        <v>2</v>
      </c>
      <c r="C9" s="14">
        <v>3.3333333333333335</v>
      </c>
      <c r="D9" s="14">
        <v>0.33333333333333331</v>
      </c>
      <c r="E9" s="14">
        <v>2</v>
      </c>
      <c r="F9" s="14">
        <v>37</v>
      </c>
      <c r="G9" s="14">
        <v>10.333333333333334</v>
      </c>
      <c r="H9" s="14">
        <v>0.66666666666666663</v>
      </c>
      <c r="I9" s="14">
        <v>30.666666666666668</v>
      </c>
      <c r="J9" s="14">
        <v>0.33333333333333331</v>
      </c>
      <c r="K9" s="14">
        <v>0</v>
      </c>
      <c r="L9" s="14">
        <v>0</v>
      </c>
      <c r="M9" s="14">
        <v>13.333333333333334</v>
      </c>
      <c r="N9" s="14">
        <v>0</v>
      </c>
    </row>
    <row r="10" spans="1:14">
      <c r="A10" s="2" t="s">
        <v>31</v>
      </c>
      <c r="B10" s="14">
        <v>4.2763157894736841</v>
      </c>
      <c r="C10" s="14">
        <v>3.2894736842105261</v>
      </c>
      <c r="D10" s="14">
        <v>0.65789473684210531</v>
      </c>
      <c r="E10" s="14">
        <v>1.6447368421052631</v>
      </c>
      <c r="F10" s="14">
        <v>33.223684210526315</v>
      </c>
      <c r="G10" s="14">
        <v>11.184210526315789</v>
      </c>
      <c r="H10" s="14">
        <v>0.98684210526315785</v>
      </c>
      <c r="I10" s="14">
        <v>30.921052631578949</v>
      </c>
      <c r="J10" s="14">
        <v>0</v>
      </c>
      <c r="K10" s="14">
        <v>0</v>
      </c>
      <c r="L10" s="14">
        <v>1.3157894736842106</v>
      </c>
      <c r="M10" s="14">
        <v>12.5</v>
      </c>
      <c r="N10" s="14">
        <v>0</v>
      </c>
    </row>
    <row r="11" spans="1:14">
      <c r="A11" s="2" t="s">
        <v>32</v>
      </c>
      <c r="B11" s="14">
        <v>7.5301204819277112</v>
      </c>
      <c r="C11" s="14">
        <v>8.7349397590361448</v>
      </c>
      <c r="D11" s="14">
        <v>0</v>
      </c>
      <c r="E11" s="14">
        <v>2.7108433734939759</v>
      </c>
      <c r="F11" s="14">
        <v>30.722891566265059</v>
      </c>
      <c r="G11" s="14">
        <v>15.963855421686747</v>
      </c>
      <c r="H11" s="14">
        <v>0.60240963855421692</v>
      </c>
      <c r="I11" s="14">
        <v>24.096385542168676</v>
      </c>
      <c r="J11" s="14">
        <v>0.90361445783132532</v>
      </c>
      <c r="K11" s="14">
        <v>0</v>
      </c>
      <c r="L11" s="14">
        <v>0.30120481927710846</v>
      </c>
      <c r="M11" s="14">
        <v>8.4337349397590362</v>
      </c>
      <c r="N11" s="14">
        <v>0</v>
      </c>
    </row>
    <row r="12" spans="1:14">
      <c r="A12" s="2" t="s">
        <v>34</v>
      </c>
      <c r="B12" s="14">
        <v>9.3959731543624159</v>
      </c>
      <c r="C12" s="14">
        <v>5.7046979865771812</v>
      </c>
      <c r="D12" s="14">
        <v>0</v>
      </c>
      <c r="E12" s="14">
        <v>2.0134228187919465</v>
      </c>
      <c r="F12" s="14">
        <v>35.234899328859058</v>
      </c>
      <c r="G12" s="14">
        <v>14.765100671140939</v>
      </c>
      <c r="H12" s="14">
        <v>1.3422818791946309</v>
      </c>
      <c r="I12" s="14">
        <v>24.832214765100669</v>
      </c>
      <c r="J12" s="14">
        <v>0</v>
      </c>
      <c r="K12" s="14">
        <v>0</v>
      </c>
      <c r="L12" s="14">
        <v>0.67114093959731547</v>
      </c>
      <c r="M12" s="14">
        <v>6.0402684563758386</v>
      </c>
      <c r="N12" s="14">
        <v>0</v>
      </c>
    </row>
    <row r="13" spans="1:14">
      <c r="A13" s="2" t="s">
        <v>35</v>
      </c>
      <c r="B13" s="14">
        <v>9.67741935483871</v>
      </c>
      <c r="C13" s="14">
        <v>3.870967741935484</v>
      </c>
      <c r="D13" s="14">
        <v>0</v>
      </c>
      <c r="E13" s="14">
        <v>0.64516129032258063</v>
      </c>
      <c r="F13" s="14">
        <v>25.483870967741936</v>
      </c>
      <c r="G13" s="14">
        <v>10.64516129032258</v>
      </c>
      <c r="H13" s="14">
        <v>5.4838709677419351</v>
      </c>
      <c r="I13" s="14">
        <v>35.161290322580648</v>
      </c>
      <c r="J13" s="14">
        <v>0.32258064516129031</v>
      </c>
      <c r="K13" s="14">
        <v>0</v>
      </c>
      <c r="L13" s="14">
        <v>0</v>
      </c>
      <c r="M13" s="14">
        <v>7.741935483870968</v>
      </c>
      <c r="N13" s="14">
        <v>0.967741935483871</v>
      </c>
    </row>
    <row r="14" spans="1:14">
      <c r="A14" s="2" t="s">
        <v>36</v>
      </c>
      <c r="B14" s="14">
        <v>3.6789297658862878</v>
      </c>
      <c r="C14" s="14">
        <v>2.0066889632107023</v>
      </c>
      <c r="D14" s="14">
        <v>0.66889632107023411</v>
      </c>
      <c r="E14" s="14">
        <v>1.6722408026755853</v>
      </c>
      <c r="F14" s="14">
        <v>22.408026755852841</v>
      </c>
      <c r="G14" s="14">
        <v>20.401337792642142</v>
      </c>
      <c r="H14" s="14">
        <v>3.0100334448160537</v>
      </c>
      <c r="I14" s="14">
        <v>33.110367892976591</v>
      </c>
      <c r="J14" s="14">
        <v>0</v>
      </c>
      <c r="K14" s="14">
        <v>0</v>
      </c>
      <c r="L14" s="14">
        <v>0.66889632107023411</v>
      </c>
      <c r="M14" s="14">
        <v>12.374581939799331</v>
      </c>
      <c r="N14" s="14">
        <v>0</v>
      </c>
    </row>
    <row r="15" spans="1:14">
      <c r="A15" s="2" t="s">
        <v>37</v>
      </c>
      <c r="B15" s="14">
        <v>6.4102564102564106</v>
      </c>
      <c r="C15" s="14">
        <v>1.9230769230769231</v>
      </c>
      <c r="D15" s="14">
        <v>0.32051282051282054</v>
      </c>
      <c r="E15" s="14">
        <v>2.5641025641025643</v>
      </c>
      <c r="F15" s="14">
        <v>26.923076923076923</v>
      </c>
      <c r="G15" s="14">
        <v>15.384615384615385</v>
      </c>
      <c r="H15" s="14">
        <v>2.5641025641025643</v>
      </c>
      <c r="I15" s="14">
        <v>33.974358974358971</v>
      </c>
      <c r="J15" s="14">
        <v>0</v>
      </c>
      <c r="K15" s="14">
        <v>0</v>
      </c>
      <c r="L15" s="14">
        <v>0</v>
      </c>
      <c r="M15" s="14">
        <v>9.615384615384615</v>
      </c>
      <c r="N15" s="14">
        <v>0.32051282051282054</v>
      </c>
    </row>
    <row r="16" spans="1:14">
      <c r="A16" s="2" t="s">
        <v>38</v>
      </c>
      <c r="B16" s="14">
        <v>4.5602605863192185</v>
      </c>
      <c r="C16" s="14">
        <v>2.6058631921824102</v>
      </c>
      <c r="D16" s="14">
        <v>0</v>
      </c>
      <c r="E16" s="14">
        <v>2.9315960912052117</v>
      </c>
      <c r="F16" s="14">
        <v>25.407166123778502</v>
      </c>
      <c r="G16" s="14">
        <v>10.423452768729641</v>
      </c>
      <c r="H16" s="14">
        <v>2.6058631921824102</v>
      </c>
      <c r="I16" s="14">
        <v>41.368078175895768</v>
      </c>
      <c r="J16" s="14">
        <v>0</v>
      </c>
      <c r="K16" s="14">
        <v>0</v>
      </c>
      <c r="L16" s="14">
        <v>0</v>
      </c>
      <c r="M16" s="14">
        <v>10.09771986970684</v>
      </c>
      <c r="N16" s="14">
        <v>0</v>
      </c>
    </row>
    <row r="17" spans="1:14">
      <c r="A17" s="2" t="s">
        <v>41</v>
      </c>
      <c r="B17" s="14">
        <v>2.3102310231023102</v>
      </c>
      <c r="C17" s="14">
        <v>1.9801980198019802</v>
      </c>
      <c r="D17" s="14">
        <v>0</v>
      </c>
      <c r="E17" s="14">
        <v>2.3102310231023102</v>
      </c>
      <c r="F17" s="14">
        <v>25.742574257425744</v>
      </c>
      <c r="G17" s="14">
        <v>13.201320132013201</v>
      </c>
      <c r="H17" s="14">
        <v>4.2904290429042904</v>
      </c>
      <c r="I17" s="14">
        <v>35.973597359735976</v>
      </c>
      <c r="J17" s="14">
        <v>0</v>
      </c>
      <c r="K17" s="14">
        <v>0</v>
      </c>
      <c r="L17" s="14">
        <v>0.66006600660066006</v>
      </c>
      <c r="M17" s="14">
        <v>13.531353135313532</v>
      </c>
      <c r="N17" s="14">
        <v>0</v>
      </c>
    </row>
    <row r="18" spans="1:14">
      <c r="A18" s="2" t="s">
        <v>42</v>
      </c>
      <c r="B18" s="14">
        <v>2.3026315789473686</v>
      </c>
      <c r="C18" s="14">
        <v>4.9342105263157894</v>
      </c>
      <c r="D18" s="14">
        <v>0.32894736842105265</v>
      </c>
      <c r="E18" s="14">
        <v>3.2894736842105261</v>
      </c>
      <c r="F18" s="14">
        <v>27.631578947368421</v>
      </c>
      <c r="G18" s="14">
        <v>11.184210526315789</v>
      </c>
      <c r="H18" s="14">
        <v>1.6447368421052631</v>
      </c>
      <c r="I18" s="14">
        <v>35.526315789473685</v>
      </c>
      <c r="J18" s="14">
        <v>0</v>
      </c>
      <c r="K18" s="14">
        <v>0</v>
      </c>
      <c r="L18" s="14">
        <v>0.65789473684210531</v>
      </c>
      <c r="M18" s="14">
        <v>12.5</v>
      </c>
      <c r="N18" s="14">
        <v>0</v>
      </c>
    </row>
    <row r="19" spans="1:14">
      <c r="A19" s="2" t="s">
        <v>43</v>
      </c>
      <c r="B19" s="14">
        <v>6.1488673139158578</v>
      </c>
      <c r="C19" s="14">
        <v>3.2362459546925568</v>
      </c>
      <c r="D19" s="14">
        <v>0.6472491909385113</v>
      </c>
      <c r="E19" s="14">
        <v>3.883495145631068</v>
      </c>
      <c r="F19" s="14">
        <v>18.446601941747574</v>
      </c>
      <c r="G19" s="14">
        <v>13.268608414239482</v>
      </c>
      <c r="H19" s="14">
        <v>3.883495145631068</v>
      </c>
      <c r="I19" s="14">
        <v>34.3042071197411</v>
      </c>
      <c r="J19" s="14">
        <v>0</v>
      </c>
      <c r="K19" s="14">
        <v>0</v>
      </c>
      <c r="L19" s="14">
        <v>0</v>
      </c>
      <c r="M19" s="14">
        <v>16.181229773462782</v>
      </c>
      <c r="N19" s="14">
        <v>0</v>
      </c>
    </row>
    <row r="20" spans="1:14">
      <c r="A20" s="2" t="s">
        <v>48</v>
      </c>
      <c r="B20" s="14">
        <v>6.0200668896321075</v>
      </c>
      <c r="C20" s="14">
        <v>9.0301003344481607</v>
      </c>
      <c r="D20" s="14">
        <v>0</v>
      </c>
      <c r="E20" s="14">
        <v>2.3411371237458196</v>
      </c>
      <c r="F20" s="14">
        <v>28.42809364548495</v>
      </c>
      <c r="G20" s="14">
        <v>12.040133779264215</v>
      </c>
      <c r="H20" s="14">
        <v>2.3411371237458196</v>
      </c>
      <c r="I20" s="14">
        <v>25.083612040133779</v>
      </c>
      <c r="J20" s="14">
        <v>0</v>
      </c>
      <c r="K20" s="14">
        <v>0</v>
      </c>
      <c r="L20" s="14">
        <v>0</v>
      </c>
      <c r="M20" s="14">
        <v>14.381270903010034</v>
      </c>
      <c r="N20" s="14">
        <v>0.33444816053511706</v>
      </c>
    </row>
    <row r="21" spans="1:14">
      <c r="A21" s="2" t="s">
        <v>47</v>
      </c>
      <c r="B21" s="14">
        <v>9.0634441087613293</v>
      </c>
      <c r="C21" s="14">
        <v>4.833836858006042</v>
      </c>
      <c r="D21" s="14">
        <v>0</v>
      </c>
      <c r="E21" s="14">
        <v>1.2084592145015105</v>
      </c>
      <c r="F21" s="14">
        <v>36.858006042296076</v>
      </c>
      <c r="G21" s="14">
        <v>10.574018126888218</v>
      </c>
      <c r="H21" s="14">
        <v>6.3444108761329305</v>
      </c>
      <c r="I21" s="14">
        <v>23.262839879154079</v>
      </c>
      <c r="J21" s="14">
        <v>0</v>
      </c>
      <c r="K21" s="14">
        <v>0</v>
      </c>
      <c r="L21" s="14">
        <v>0.30211480362537763</v>
      </c>
      <c r="M21" s="14">
        <v>7.2507552870090635</v>
      </c>
      <c r="N21" s="14">
        <v>0.30211480362537763</v>
      </c>
    </row>
    <row r="22" spans="1:14">
      <c r="A22" s="2" t="s">
        <v>97</v>
      </c>
      <c r="B22" s="14">
        <f>ChaoControl2_count!B22*100/319</f>
        <v>7.8369905956112849</v>
      </c>
      <c r="C22" s="14">
        <f>ChaoControl2_count!C22*100/319</f>
        <v>11.285266457680251</v>
      </c>
      <c r="D22" s="14">
        <f>ChaoControl2_count!D22*100/319</f>
        <v>2.8213166144200628</v>
      </c>
      <c r="E22" s="14">
        <f>ChaoControl2_count!E22*100/319</f>
        <v>0.31347962382445144</v>
      </c>
      <c r="F22" s="14">
        <f>ChaoControl2_count!F22*100/319</f>
        <v>30.721003134796238</v>
      </c>
      <c r="G22" s="14">
        <f>ChaoControl2_count!G22*100/319</f>
        <v>7.8369905956112849</v>
      </c>
      <c r="H22" s="14">
        <f>ChaoControl2_count!H22*100/319</f>
        <v>1.2539184952978057</v>
      </c>
      <c r="I22" s="14">
        <f>ChaoControl2_count!I22*100/319</f>
        <v>28.213166144200628</v>
      </c>
      <c r="J22" s="14">
        <f>ChaoControl2_count!J22*100/319</f>
        <v>0</v>
      </c>
      <c r="K22" s="14">
        <f>ChaoControl2_count!K22*100/319</f>
        <v>0</v>
      </c>
      <c r="L22" s="14">
        <f>ChaoControl2_count!L22*100/319</f>
        <v>0</v>
      </c>
      <c r="M22" s="14">
        <f>ChaoControl2_count!M22*100/319</f>
        <v>8.4639498432601883</v>
      </c>
      <c r="N22" s="14">
        <f>ChaoControl2_count!N22*100/319</f>
        <v>0.31347962382445144</v>
      </c>
    </row>
    <row r="23" spans="1:14">
      <c r="A23" s="2" t="s">
        <v>98</v>
      </c>
      <c r="B23" s="14">
        <f>ChaoControl2_count!B23*100/335</f>
        <v>5.6716417910447765</v>
      </c>
      <c r="C23" s="14">
        <f>ChaoControl2_count!C23*100/335</f>
        <v>6.8656716417910451</v>
      </c>
      <c r="D23" s="14">
        <f>ChaoControl2_count!D23*100/335</f>
        <v>10.149253731343284</v>
      </c>
      <c r="E23" s="14">
        <f>ChaoControl2_count!E23*100/335</f>
        <v>6.5671641791044779</v>
      </c>
      <c r="F23" s="14">
        <f>ChaoControl2_count!F23*100/335</f>
        <v>24.477611940298509</v>
      </c>
      <c r="G23" s="14">
        <f>ChaoControl2_count!G23*100/335</f>
        <v>6.2686567164179108</v>
      </c>
      <c r="H23" s="14">
        <f>ChaoControl2_count!H23*100/335</f>
        <v>2.9850746268656718</v>
      </c>
      <c r="I23" s="14">
        <f>ChaoControl2_count!I23*100/335</f>
        <v>15.223880597014926</v>
      </c>
      <c r="J23" s="14">
        <f>ChaoControl2_count!J23*100/335</f>
        <v>0</v>
      </c>
      <c r="K23" s="14">
        <f>ChaoControl2_count!K23*100/335</f>
        <v>0.59701492537313428</v>
      </c>
      <c r="L23" s="14">
        <f>ChaoControl2_count!L23*100/335</f>
        <v>1.4925373134328359</v>
      </c>
      <c r="M23" s="14">
        <f>ChaoControl2_count!M23*100/335</f>
        <v>19.701492537313431</v>
      </c>
      <c r="N23" s="14">
        <f>ChaoControl2_count!N23*100/335</f>
        <v>0</v>
      </c>
    </row>
    <row r="24" spans="1:14">
      <c r="A24" s="2" t="s">
        <v>99</v>
      </c>
      <c r="B24" s="14">
        <f>ChaoControl2_count!B24*100/310</f>
        <v>5.806451612903226</v>
      </c>
      <c r="C24" s="14">
        <f>ChaoControl2_count!C24*100/310</f>
        <v>10.96774193548387</v>
      </c>
      <c r="D24" s="14">
        <f>ChaoControl2_count!D24*100/310</f>
        <v>4.193548387096774</v>
      </c>
      <c r="E24" s="14">
        <f>ChaoControl2_count!E24*100/310</f>
        <v>3.870967741935484</v>
      </c>
      <c r="F24" s="14">
        <f>ChaoControl2_count!F24*100/310</f>
        <v>31.29032258064516</v>
      </c>
      <c r="G24" s="14">
        <f>ChaoControl2_count!G24*100/310</f>
        <v>6.4516129032258061</v>
      </c>
      <c r="H24" s="14">
        <f>ChaoControl2_count!H24*100/310</f>
        <v>2.5806451612903225</v>
      </c>
      <c r="I24" s="14">
        <f>ChaoControl2_count!I24*100/310</f>
        <v>17.741935483870968</v>
      </c>
      <c r="J24" s="14">
        <f>ChaoControl2_count!J24*100/310</f>
        <v>0</v>
      </c>
      <c r="K24" s="14">
        <f>ChaoControl2_count!K24*100/310</f>
        <v>0</v>
      </c>
      <c r="L24" s="14">
        <f>ChaoControl2_count!L24*100/310</f>
        <v>0.32258064516129031</v>
      </c>
      <c r="M24" s="14">
        <f>ChaoControl2_count!M24*100/310</f>
        <v>16.774193548387096</v>
      </c>
      <c r="N24" s="14">
        <f>ChaoControl2_count!N24*100/310</f>
        <v>0</v>
      </c>
    </row>
    <row r="25" spans="1:14">
      <c r="A25" s="2" t="s">
        <v>100</v>
      </c>
      <c r="B25" s="14">
        <f>ChaoControl2_count!B25*100/300</f>
        <v>0.66666666666666663</v>
      </c>
      <c r="C25" s="14">
        <f>ChaoControl2_count!C25*100/300</f>
        <v>10.333333333333334</v>
      </c>
      <c r="D25" s="14">
        <f>ChaoControl2_count!D25*100/300</f>
        <v>2</v>
      </c>
      <c r="E25" s="14">
        <f>ChaoControl2_count!E25*100/300</f>
        <v>1.6666666666666667</v>
      </c>
      <c r="F25" s="14">
        <f>ChaoControl2_count!F25*100/300</f>
        <v>21.333333333333332</v>
      </c>
      <c r="G25" s="14">
        <f>ChaoControl2_count!G25*100/300</f>
        <v>5</v>
      </c>
      <c r="H25" s="14">
        <f>ChaoControl2_count!H25*100/300</f>
        <v>2</v>
      </c>
      <c r="I25" s="14">
        <f>ChaoControl2_count!I25*100/300</f>
        <v>27</v>
      </c>
      <c r="J25" s="14">
        <f>ChaoControl2_count!J25*100/300</f>
        <v>0</v>
      </c>
      <c r="K25" s="14">
        <f>ChaoControl2_count!K25*100/300</f>
        <v>0</v>
      </c>
      <c r="L25" s="14">
        <f>ChaoControl2_count!L25*100/300</f>
        <v>0</v>
      </c>
      <c r="M25" s="14">
        <f>ChaoControl2_count!M25*100/300</f>
        <v>30</v>
      </c>
      <c r="N25" s="14">
        <f>ChaoControl2_count!N25*100/300</f>
        <v>0</v>
      </c>
    </row>
    <row r="26" spans="1:14">
      <c r="A26" s="2" t="s">
        <v>101</v>
      </c>
      <c r="B26" s="14">
        <f>ChaoControl2_count!B26*100/309</f>
        <v>6.4724919093851137</v>
      </c>
      <c r="C26" s="14">
        <f>ChaoControl2_count!C26*100/309</f>
        <v>9.3851132686084142</v>
      </c>
      <c r="D26" s="14">
        <f>ChaoControl2_count!D26*100/309</f>
        <v>1.2944983818770226</v>
      </c>
      <c r="E26" s="14">
        <f>ChaoControl2_count!E26*100/309</f>
        <v>5.5016181229773462</v>
      </c>
      <c r="F26" s="14">
        <f>ChaoControl2_count!F26*100/309</f>
        <v>25.242718446601941</v>
      </c>
      <c r="G26" s="14">
        <f>ChaoControl2_count!G26*100/309</f>
        <v>11.003236245954692</v>
      </c>
      <c r="H26" s="14">
        <f>ChaoControl2_count!H26*100/309</f>
        <v>1.2944983818770226</v>
      </c>
      <c r="I26" s="14">
        <f>ChaoControl2_count!I26*100/309</f>
        <v>20.388349514563107</v>
      </c>
      <c r="J26" s="14">
        <f>ChaoControl2_count!J26*100/309</f>
        <v>0</v>
      </c>
      <c r="K26" s="14">
        <f>ChaoControl2_count!K26*100/309</f>
        <v>0</v>
      </c>
      <c r="L26" s="14">
        <f>ChaoControl2_count!L26*100/309</f>
        <v>0.6472491909385113</v>
      </c>
      <c r="M26" s="14">
        <f>ChaoControl2_count!M26*100/309</f>
        <v>18.770226537216828</v>
      </c>
      <c r="N26" s="14">
        <f>ChaoControl2_count!N26*100/309</f>
        <v>0</v>
      </c>
    </row>
    <row r="27" spans="1:14">
      <c r="A27" s="2" t="s">
        <v>102</v>
      </c>
      <c r="B27" s="14">
        <f>ChaoControl2_count!B27*100/298</f>
        <v>1.6778523489932886</v>
      </c>
      <c r="C27" s="14">
        <f>ChaoControl2_count!C27*100/298</f>
        <v>4.3624161073825505</v>
      </c>
      <c r="D27" s="14">
        <f>ChaoControl2_count!D27*100/298</f>
        <v>1.0067114093959733</v>
      </c>
      <c r="E27" s="14">
        <f>ChaoControl2_count!E27*100/298</f>
        <v>2.6845637583892619</v>
      </c>
      <c r="F27" s="14">
        <f>ChaoControl2_count!F27*100/298</f>
        <v>24.832214765100669</v>
      </c>
      <c r="G27" s="14">
        <f>ChaoControl2_count!G27*100/298</f>
        <v>10.40268456375839</v>
      </c>
      <c r="H27" s="14">
        <f>ChaoControl2_count!H27*100/298</f>
        <v>2.0134228187919465</v>
      </c>
      <c r="I27" s="14">
        <f>ChaoControl2_count!I27*100/298</f>
        <v>31.543624161073826</v>
      </c>
      <c r="J27" s="14">
        <f>ChaoControl2_count!J27*100/298</f>
        <v>0</v>
      </c>
      <c r="K27" s="14">
        <f>ChaoControl2_count!K27*100/298</f>
        <v>0.67114093959731547</v>
      </c>
      <c r="L27" s="14">
        <f>ChaoControl2_count!L27*100/298</f>
        <v>0.67114093959731547</v>
      </c>
      <c r="M27" s="14">
        <f>ChaoControl2_count!M27*100/298</f>
        <v>20.134228187919462</v>
      </c>
      <c r="N27" s="14">
        <f>ChaoControl2_count!N27*100/298</f>
        <v>0</v>
      </c>
    </row>
    <row r="28" spans="1:14">
      <c r="A28" s="2" t="s">
        <v>103</v>
      </c>
      <c r="B28" s="14">
        <f>ChaoControl2_count!B28*100/313</f>
        <v>7.9872204472843453</v>
      </c>
      <c r="C28" s="14">
        <f>ChaoControl2_count!C28*100/313</f>
        <v>8.6261980830670932</v>
      </c>
      <c r="D28" s="14">
        <f>ChaoControl2_count!D28*100/313</f>
        <v>0.63897763578274758</v>
      </c>
      <c r="E28" s="14">
        <f>ChaoControl2_count!E28*100/313</f>
        <v>2.2364217252396168</v>
      </c>
      <c r="F28" s="14">
        <f>ChaoControl2_count!F28*100/313</f>
        <v>22.364217252396166</v>
      </c>
      <c r="G28" s="14">
        <f>ChaoControl2_count!G28*100/313</f>
        <v>6.3897763578274764</v>
      </c>
      <c r="H28" s="14">
        <f>ChaoControl2_count!H28*100/313</f>
        <v>2.5559105431309903</v>
      </c>
      <c r="I28" s="14">
        <f>ChaoControl2_count!I28*100/313</f>
        <v>28.115015974440894</v>
      </c>
      <c r="J28" s="14">
        <f>ChaoControl2_count!J28*100/313</f>
        <v>0</v>
      </c>
      <c r="K28" s="14">
        <f>ChaoControl2_count!K28*100/313</f>
        <v>0</v>
      </c>
      <c r="L28" s="14">
        <f>ChaoControl2_count!L28*100/313</f>
        <v>0</v>
      </c>
      <c r="M28" s="14">
        <f>ChaoControl2_count!M28*100/313</f>
        <v>21.08626198083067</v>
      </c>
      <c r="N28" s="14">
        <f>ChaoControl2_count!N28*100/313</f>
        <v>0</v>
      </c>
    </row>
    <row r="29" spans="1:14">
      <c r="A29" s="2" t="s">
        <v>104</v>
      </c>
      <c r="B29" s="14">
        <f>ChaoControl2_count!B29*100/304</f>
        <v>3.6184210526315788</v>
      </c>
      <c r="C29" s="14">
        <f>ChaoControl2_count!C29*100/304</f>
        <v>9.8684210526315788</v>
      </c>
      <c r="D29" s="14">
        <f>ChaoControl2_count!D29*100/304</f>
        <v>0.65789473684210531</v>
      </c>
      <c r="E29" s="14">
        <f>ChaoControl2_count!E29*100/304</f>
        <v>2.9605263157894739</v>
      </c>
      <c r="F29" s="14">
        <f>ChaoControl2_count!F29*100/304</f>
        <v>33.55263157894737</v>
      </c>
      <c r="G29" s="14">
        <f>ChaoControl2_count!G29*100/304</f>
        <v>10.855263157894736</v>
      </c>
      <c r="H29" s="14">
        <f>ChaoControl2_count!H29*100/304</f>
        <v>1.6447368421052631</v>
      </c>
      <c r="I29" s="14">
        <f>ChaoControl2_count!I29*100/304</f>
        <v>18.75</v>
      </c>
      <c r="J29" s="14">
        <f>ChaoControl2_count!J29*100/304</f>
        <v>0</v>
      </c>
      <c r="K29" s="14">
        <f>ChaoControl2_count!K29*100/304</f>
        <v>0</v>
      </c>
      <c r="L29" s="14">
        <f>ChaoControl2_count!L29*100/304</f>
        <v>0.32894736842105265</v>
      </c>
      <c r="M29" s="14">
        <f>ChaoControl2_count!M29*100/304</f>
        <v>17.763157894736842</v>
      </c>
      <c r="N29" s="14">
        <f>ChaoControl2_count!N29*100/304</f>
        <v>0</v>
      </c>
    </row>
    <row r="30" spans="1:14">
      <c r="A30" s="2" t="s">
        <v>105</v>
      </c>
      <c r="B30" s="14">
        <f>ChaoControl2_count!B30*100/303</f>
        <v>5.6105610561056105</v>
      </c>
      <c r="C30" s="14">
        <f>ChaoControl2_count!C30*100/303</f>
        <v>11.551155115511552</v>
      </c>
      <c r="D30" s="14">
        <f>ChaoControl2_count!D30*100/303</f>
        <v>3.9603960396039604</v>
      </c>
      <c r="E30" s="14">
        <f>ChaoControl2_count!E30*100/303</f>
        <v>2.3102310231023102</v>
      </c>
      <c r="F30" s="14">
        <f>ChaoControl2_count!F30*100/303</f>
        <v>30.033003300330034</v>
      </c>
      <c r="G30" s="14">
        <f>ChaoControl2_count!G30*100/303</f>
        <v>9.5709570957095718</v>
      </c>
      <c r="H30" s="14">
        <f>ChaoControl2_count!H30*100/303</f>
        <v>0.66006600660066006</v>
      </c>
      <c r="I30" s="14">
        <f>ChaoControl2_count!I30*100/303</f>
        <v>22.442244224422442</v>
      </c>
      <c r="J30" s="14">
        <f>ChaoControl2_count!J30*100/303</f>
        <v>0</v>
      </c>
      <c r="K30" s="14">
        <f>ChaoControl2_count!K30*100/303</f>
        <v>0</v>
      </c>
      <c r="L30" s="14">
        <f>ChaoControl2_count!L30*100/303</f>
        <v>0.66006600660066006</v>
      </c>
      <c r="M30" s="14">
        <f>ChaoControl2_count!M30*100/303</f>
        <v>13.201320132013201</v>
      </c>
      <c r="N30" s="14">
        <f>ChaoControl2_count!N30*100/303</f>
        <v>0</v>
      </c>
    </row>
    <row r="31" spans="1:14">
      <c r="A31" s="2" t="s">
        <v>106</v>
      </c>
      <c r="B31" s="14">
        <f>ChaoControl2_count!B31*100/322</f>
        <v>3.4161490683229814</v>
      </c>
      <c r="C31" s="14">
        <f>ChaoControl2_count!C31*100/322</f>
        <v>12.732919254658386</v>
      </c>
      <c r="D31" s="14">
        <f>ChaoControl2_count!D31*100/322</f>
        <v>3.1055900621118013</v>
      </c>
      <c r="E31" s="14">
        <f>ChaoControl2_count!E31*100/322</f>
        <v>3.4161490683229814</v>
      </c>
      <c r="F31" s="14">
        <f>ChaoControl2_count!F31*100/322</f>
        <v>27.018633540372672</v>
      </c>
      <c r="G31" s="14">
        <f>ChaoControl2_count!G31*100/322</f>
        <v>12.422360248447205</v>
      </c>
      <c r="H31" s="14">
        <f>ChaoControl2_count!H31*100/322</f>
        <v>0.93167701863354035</v>
      </c>
      <c r="I31" s="14">
        <f>ChaoControl2_count!I31*100/322</f>
        <v>23.29192546583851</v>
      </c>
      <c r="J31" s="14">
        <f>ChaoControl2_count!J31*100/322</f>
        <v>0</v>
      </c>
      <c r="K31" s="14">
        <f>ChaoControl2_count!K31*100/322</f>
        <v>0</v>
      </c>
      <c r="L31" s="14">
        <f>ChaoControl2_count!L31*100/322</f>
        <v>0.3105590062111801</v>
      </c>
      <c r="M31" s="14">
        <f>ChaoControl2_count!M31*100/322</f>
        <v>12.111801242236025</v>
      </c>
      <c r="N31" s="14">
        <f>ChaoControl2_count!N31*100/322</f>
        <v>0</v>
      </c>
    </row>
    <row r="32" spans="1:14">
      <c r="A32" s="2" t="s">
        <v>107</v>
      </c>
      <c r="B32" s="14">
        <f>ChaoControl2_count!B32*100/303</f>
        <v>5.2805280528052805</v>
      </c>
      <c r="C32" s="14">
        <f>ChaoControl2_count!C32*100/303</f>
        <v>11.881188118811881</v>
      </c>
      <c r="D32" s="14">
        <f>ChaoControl2_count!D32*100/303</f>
        <v>2.3102310231023102</v>
      </c>
      <c r="E32" s="14">
        <f>ChaoControl2_count!E32*100/303</f>
        <v>1.6501650165016502</v>
      </c>
      <c r="F32" s="14">
        <f>ChaoControl2_count!F32*100/303</f>
        <v>28.052805280528052</v>
      </c>
      <c r="G32" s="14">
        <f>ChaoControl2_count!G32*100/303</f>
        <v>10.891089108910892</v>
      </c>
      <c r="H32" s="14">
        <f>ChaoControl2_count!H32*100/303</f>
        <v>1.6501650165016502</v>
      </c>
      <c r="I32" s="14">
        <f>ChaoControl2_count!I32*100/303</f>
        <v>24.422442244224424</v>
      </c>
      <c r="J32" s="14">
        <f>ChaoControl2_count!J32*100/303</f>
        <v>0.99009900990099009</v>
      </c>
      <c r="K32" s="14">
        <f>ChaoControl2_count!K32*100/303</f>
        <v>0</v>
      </c>
      <c r="L32" s="14">
        <f>ChaoControl2_count!L32*100/303</f>
        <v>0.99009900990099009</v>
      </c>
      <c r="M32" s="14">
        <f>ChaoControl2_count!M32*100/303</f>
        <v>12.871287128712872</v>
      </c>
      <c r="N32" s="14">
        <f>ChaoControl2_count!N32*100/303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N32"/>
  <sheetViews>
    <sheetView workbookViewId="0">
      <selection activeCell="G20" sqref="G20:G21"/>
    </sheetView>
  </sheetViews>
  <sheetFormatPr baseColWidth="10" defaultRowHeight="15" x14ac:dyDescent="0"/>
  <cols>
    <col min="1" max="13" width="10.83203125" style="19"/>
    <col min="14" max="14" width="14" style="19" bestFit="1" customWidth="1"/>
    <col min="15" max="16384" width="10.83203125" style="19"/>
  </cols>
  <sheetData>
    <row r="1" spans="1:1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109</v>
      </c>
      <c r="M1" s="19" t="s">
        <v>108</v>
      </c>
      <c r="N1" s="19" t="s">
        <v>12</v>
      </c>
    </row>
    <row r="2" spans="1:14">
      <c r="A2" s="20">
        <f>LOG10(ChaoControl2_perc!B2+1)</f>
        <v>0.89065534874059571</v>
      </c>
      <c r="B2" s="20">
        <f>LOG10(ChaoControl2_perc!C2+1)</f>
        <v>0.87225028605787158</v>
      </c>
      <c r="C2" s="20">
        <f>LOG10(ChaoControl2_perc!D2+1)</f>
        <v>0.21620848226366365</v>
      </c>
      <c r="D2" s="20">
        <f>LOG10(ChaoControl2_perc!E2+1)</f>
        <v>0.62590960182149158</v>
      </c>
      <c r="E2" s="20">
        <f>LOG10(ChaoControl2_perc!F2+1)</f>
        <v>1.5218969714492439</v>
      </c>
      <c r="F2" s="20">
        <f>LOG10(ChaoControl2_perc!G2+1)</f>
        <v>1.0413926851582251</v>
      </c>
      <c r="G2" s="20">
        <f>LOG10(ChaoControl2_perc!H2+1)</f>
        <v>0.29396814117649434</v>
      </c>
      <c r="H2" s="20">
        <f>LOG10(ChaoControl2_perc!I2+1)</f>
        <v>1.4633630971447904</v>
      </c>
      <c r="I2" s="20">
        <f>LOG10(ChaoControl2_perc!J2+1)</f>
        <v>0</v>
      </c>
      <c r="J2" s="20">
        <f>LOG10(ChaoControl2_perc!K2+1)</f>
        <v>0</v>
      </c>
      <c r="K2" s="20">
        <f>LOG10(ChaoControl2_perc!L2+1)</f>
        <v>0</v>
      </c>
      <c r="L2" s="20">
        <f>LOG10(ChaoControl2_perc!M2+1)</f>
        <v>1.0895632818413465</v>
      </c>
      <c r="M2" s="20">
        <f>LOG10(ChaoControl2_perc!N2+1)</f>
        <v>0.1214221628854628</v>
      </c>
      <c r="N2" s="19" t="s">
        <v>27</v>
      </c>
    </row>
    <row r="3" spans="1:14">
      <c r="A3" s="20">
        <f>LOG10(ChaoControl2_perc!B3+1)</f>
        <v>0.80285377641258793</v>
      </c>
      <c r="B3" s="20">
        <f>LOG10(ChaoControl2_perc!C3+1)</f>
        <v>0.939135091176583</v>
      </c>
      <c r="C3" s="20">
        <f>LOG10(ChaoControl2_perc!D3+1)</f>
        <v>0.30175563406488176</v>
      </c>
      <c r="D3" s="20">
        <f>LOG10(ChaoControl2_perc!E3+1)</f>
        <v>0.30175563406488176</v>
      </c>
      <c r="E3" s="20">
        <f>LOG10(ChaoControl2_perc!F3+1)</f>
        <v>1.5454767473965649</v>
      </c>
      <c r="F3" s="20">
        <f>LOG10(ChaoControl2_perc!G3+1)</f>
        <v>1.0682727541584769</v>
      </c>
      <c r="G3" s="20">
        <f>LOG10(ChaoControl2_perc!H3+1)</f>
        <v>0.12530170736231858</v>
      </c>
      <c r="H3" s="20">
        <f>LOG10(ChaoControl2_perc!I3+1)</f>
        <v>1.3935018389972536</v>
      </c>
      <c r="I3" s="20">
        <f>LOG10(ChaoControl2_perc!J3+1)</f>
        <v>0</v>
      </c>
      <c r="J3" s="20">
        <f>LOG10(ChaoControl2_perc!K3+1)</f>
        <v>0</v>
      </c>
      <c r="K3" s="20">
        <f>LOG10(ChaoControl2_perc!L3+1)</f>
        <v>0.12530170736231858</v>
      </c>
      <c r="L3" s="20">
        <f>LOG10(ChaoControl2_perc!M3+1)</f>
        <v>1.2232119484281605</v>
      </c>
      <c r="M3" s="20">
        <f>LOG10(ChaoControl2_perc!N3+1)</f>
        <v>0</v>
      </c>
      <c r="N3" s="19" t="s">
        <v>29</v>
      </c>
    </row>
    <row r="4" spans="1:14">
      <c r="A4" s="20">
        <f>LOG10(ChaoControl2_perc!B4+1)</f>
        <v>0.32578617898817919</v>
      </c>
      <c r="B4" s="20">
        <f>LOG10(ChaoControl2_perc!C4+1)</f>
        <v>0.99732291710403187</v>
      </c>
      <c r="C4" s="20">
        <f>LOG10(ChaoControl2_perc!D4+1)</f>
        <v>0.54579761446537578</v>
      </c>
      <c r="D4" s="20">
        <f>LOG10(ChaoControl2_perc!E4+1)</f>
        <v>1.1910355157974788</v>
      </c>
      <c r="E4" s="20">
        <f>LOG10(ChaoControl2_perc!F4+1)</f>
        <v>0.73792966082324463</v>
      </c>
      <c r="F4" s="20">
        <f>LOG10(ChaoControl2_perc!G4+1)</f>
        <v>0.50982553274754305</v>
      </c>
      <c r="G4" s="20">
        <f>LOG10(ChaoControl2_perc!H4+1)</f>
        <v>0</v>
      </c>
      <c r="H4" s="20">
        <f>LOG10(ChaoControl2_perc!I4+1)</f>
        <v>0.69113584409387874</v>
      </c>
      <c r="I4" s="20">
        <f>LOG10(ChaoControl2_perc!J4+1)</f>
        <v>0</v>
      </c>
      <c r="J4" s="20">
        <f>LOG10(ChaoControl2_perc!K4+1)</f>
        <v>0.26434286697008108</v>
      </c>
      <c r="K4" s="20">
        <f>LOG10(ChaoControl2_perc!L4+1)</f>
        <v>0.32578617898817919</v>
      </c>
      <c r="L4" s="20">
        <f>LOG10(ChaoControl2_perc!M4+1)</f>
        <v>1.7418599544516771</v>
      </c>
      <c r="M4" s="20">
        <f>LOG10(ChaoControl2_perc!N4+1)</f>
        <v>0.85401751349876076</v>
      </c>
      <c r="N4" s="19" t="s">
        <v>30</v>
      </c>
    </row>
    <row r="5" spans="1:14">
      <c r="A5" s="20">
        <f>LOG10(ChaoControl2_perc!B5+1)</f>
        <v>0.93530034926841688</v>
      </c>
      <c r="B5" s="20">
        <f>LOG10(ChaoControl2_perc!C5+1)</f>
        <v>1.0116348505204356</v>
      </c>
      <c r="C5" s="20">
        <f>LOG10(ChaoControl2_perc!D5+1)</f>
        <v>0.12421911012731941</v>
      </c>
      <c r="D5" s="20">
        <f>LOG10(ChaoControl2_perc!E5+1)</f>
        <v>0.22069677418786871</v>
      </c>
      <c r="E5" s="20">
        <f>LOG10(ChaoControl2_perc!F5+1)</f>
        <v>1.5371099064816627</v>
      </c>
      <c r="F5" s="20">
        <f>LOG10(ChaoControl2_perc!G5+1)</f>
        <v>1.1000051695722737</v>
      </c>
      <c r="G5" s="20">
        <f>LOG10(ChaoControl2_perc!H5+1)</f>
        <v>0.12421911012731941</v>
      </c>
      <c r="H5" s="20">
        <f>LOG10(ChaoControl2_perc!I5+1)</f>
        <v>1.3834348856565579</v>
      </c>
      <c r="I5" s="20">
        <f>LOG10(ChaoControl2_perc!J5+1)</f>
        <v>0</v>
      </c>
      <c r="J5" s="20">
        <f>LOG10(ChaoControl2_perc!K5+1)</f>
        <v>0</v>
      </c>
      <c r="K5" s="20">
        <f>LOG10(ChaoControl2_perc!L5+1)</f>
        <v>0.22069677418786871</v>
      </c>
      <c r="L5" s="20">
        <f>LOG10(ChaoControl2_perc!M5+1)</f>
        <v>1.1434491051127831</v>
      </c>
      <c r="M5" s="20">
        <f>LOG10(ChaoControl2_perc!N5+1)</f>
        <v>0</v>
      </c>
      <c r="N5" s="19" t="s">
        <v>45</v>
      </c>
    </row>
    <row r="6" spans="1:14">
      <c r="A6" s="20">
        <f>LOG10(ChaoControl2_perc!B6+1)</f>
        <v>0.88209837633662236</v>
      </c>
      <c r="B6" s="20">
        <f>LOG10(ChaoControl2_perc!C6+1)</f>
        <v>0.84262576873507278</v>
      </c>
      <c r="C6" s="20">
        <f>LOG10(ChaoControl2_perc!D6+1)</f>
        <v>0.12421911012731941</v>
      </c>
      <c r="D6" s="20">
        <f>LOG10(ChaoControl2_perc!E6+1)</f>
        <v>0.72465556879106829</v>
      </c>
      <c r="E6" s="20">
        <f>LOG10(ChaoControl2_perc!F6+1)</f>
        <v>1.4231916040858277</v>
      </c>
      <c r="F6" s="20">
        <f>LOG10(ChaoControl2_perc!G6+1)</f>
        <v>1.0643091987902766</v>
      </c>
      <c r="G6" s="20">
        <f>LOG10(ChaoControl2_perc!H6+1)</f>
        <v>0.36633016917265465</v>
      </c>
      <c r="H6" s="20">
        <f>LOG10(ChaoControl2_perc!I6+1)</f>
        <v>1.506854327332894</v>
      </c>
      <c r="I6" s="20">
        <f>LOG10(ChaoControl2_perc!J6+1)</f>
        <v>0.29958954830067391</v>
      </c>
      <c r="J6" s="20">
        <f>LOG10(ChaoControl2_perc!K6+1)</f>
        <v>0</v>
      </c>
      <c r="K6" s="20">
        <f>LOG10(ChaoControl2_perc!L6+1)</f>
        <v>0.12421911012731941</v>
      </c>
      <c r="L6" s="20">
        <f>LOG10(ChaoControl2_perc!M6+1)</f>
        <v>1.122270141343042</v>
      </c>
      <c r="M6" s="20">
        <f>LOG10(ChaoControl2_perc!N6+1)</f>
        <v>0.22069677418786871</v>
      </c>
      <c r="N6" s="19" t="s">
        <v>33</v>
      </c>
    </row>
    <row r="7" spans="1:14">
      <c r="A7" s="20">
        <f>LOG10(ChaoControl2_perc!B7+1)</f>
        <v>0.75095261279141845</v>
      </c>
      <c r="B7" s="20">
        <f>LOG10(ChaoControl2_perc!C7+1)</f>
        <v>0.72465556879106829</v>
      </c>
      <c r="C7" s="20">
        <f>LOG10(ChaoControl2_perc!D7+1)</f>
        <v>0</v>
      </c>
      <c r="D7" s="20">
        <f>LOG10(ChaoControl2_perc!E7+1)</f>
        <v>0.42416742532701285</v>
      </c>
      <c r="E7" s="20">
        <f>LOG10(ChaoControl2_perc!F7+1)</f>
        <v>1.3834348856565579</v>
      </c>
      <c r="F7" s="20">
        <f>LOG10(ChaoControl2_perc!G7+1)</f>
        <v>1.1733985477073505</v>
      </c>
      <c r="G7" s="20">
        <f>LOG10(ChaoControl2_perc!H7+1)</f>
        <v>0.47519959458479111</v>
      </c>
      <c r="H7" s="20">
        <f>LOG10(ChaoControl2_perc!I7+1)</f>
        <v>1.5371099064816627</v>
      </c>
      <c r="I7" s="20">
        <f>LOG10(ChaoControl2_perc!J7+1)</f>
        <v>0</v>
      </c>
      <c r="J7" s="20">
        <f>LOG10(ChaoControl2_perc!K7+1)</f>
        <v>0</v>
      </c>
      <c r="K7" s="20">
        <f>LOG10(ChaoControl2_perc!L7+1)</f>
        <v>0.29958954830067391</v>
      </c>
      <c r="L7" s="20">
        <f>LOG10(ChaoControl2_perc!M7+1)</f>
        <v>1.2103663639589084</v>
      </c>
      <c r="M7" s="20">
        <f>LOG10(ChaoControl2_perc!N7+1)</f>
        <v>0.22069677418786871</v>
      </c>
      <c r="N7" s="19" t="s">
        <v>39</v>
      </c>
    </row>
    <row r="8" spans="1:14">
      <c r="A8" s="20">
        <f>LOG10(ChaoControl2_perc!B8+1)</f>
        <v>0.90182566446318402</v>
      </c>
      <c r="B8" s="20">
        <f>LOG10(ChaoControl2_perc!C8+1)</f>
        <v>0.72582483632545636</v>
      </c>
      <c r="C8" s="20">
        <f>LOG10(ChaoControl2_perc!D8+1)</f>
        <v>0.42506602049039427</v>
      </c>
      <c r="D8" s="20">
        <f>LOG10(ChaoControl2_perc!E8+1)</f>
        <v>0.52186758188547533</v>
      </c>
      <c r="E8" s="20">
        <f>LOG10(ChaoControl2_perc!F8+1)</f>
        <v>1.499202822497731</v>
      </c>
      <c r="F8" s="20">
        <f>LOG10(ChaoControl2_perc!G8+1)</f>
        <v>1.0897525895012685</v>
      </c>
      <c r="G8" s="20">
        <f>LOG10(ChaoControl2_perc!H8+1)</f>
        <v>0.47615829538521959</v>
      </c>
      <c r="H8" s="20">
        <f>LOG10(ChaoControl2_perc!I8+1)</f>
        <v>1.499202822497731</v>
      </c>
      <c r="I8" s="20">
        <f>LOG10(ChaoControl2_perc!J8+1)</f>
        <v>0</v>
      </c>
      <c r="J8" s="20">
        <f>LOG10(ChaoControl2_perc!K8+1)</f>
        <v>0</v>
      </c>
      <c r="K8" s="20">
        <f>LOG10(ChaoControl2_perc!L8+1)</f>
        <v>0</v>
      </c>
      <c r="L8" s="20">
        <f>LOG10(ChaoControl2_perc!M8+1)</f>
        <v>1.0400790287364683</v>
      </c>
      <c r="M8" s="20">
        <f>LOG10(ChaoControl2_perc!N8+1)</f>
        <v>0.12457787702633893</v>
      </c>
      <c r="N8" s="19" t="s">
        <v>40</v>
      </c>
    </row>
    <row r="9" spans="1:14">
      <c r="A9" s="20">
        <f>LOG10(ChaoControl2_perc!B9+1)</f>
        <v>0.47712125471966244</v>
      </c>
      <c r="B9" s="20">
        <f>LOG10(ChaoControl2_perc!C9+1)</f>
        <v>0.63682209758717434</v>
      </c>
      <c r="C9" s="20">
        <f>LOG10(ChaoControl2_perc!D9+1)</f>
        <v>0.12493873660829993</v>
      </c>
      <c r="D9" s="20">
        <f>LOG10(ChaoControl2_perc!E9+1)</f>
        <v>0.47712125471966244</v>
      </c>
      <c r="E9" s="20">
        <f>LOG10(ChaoControl2_perc!F9+1)</f>
        <v>1.5797835966168101</v>
      </c>
      <c r="F9" s="20">
        <f>LOG10(ChaoControl2_perc!G9+1)</f>
        <v>1.0543576623225928</v>
      </c>
      <c r="G9" s="20">
        <f>LOG10(ChaoControl2_perc!H9+1)</f>
        <v>0.22184874961635634</v>
      </c>
      <c r="H9" s="20">
        <f>LOG10(ChaoControl2_perc!I9+1)</f>
        <v>1.5006023505691855</v>
      </c>
      <c r="I9" s="20">
        <f>LOG10(ChaoControl2_perc!J9+1)</f>
        <v>0.12493873660829993</v>
      </c>
      <c r="J9" s="20">
        <f>LOG10(ChaoControl2_perc!K9+1)</f>
        <v>0</v>
      </c>
      <c r="K9" s="20">
        <f>LOG10(ChaoControl2_perc!L9+1)</f>
        <v>0</v>
      </c>
      <c r="L9" s="20">
        <f>LOG10(ChaoControl2_perc!M9+1)</f>
        <v>1.156347200859924</v>
      </c>
      <c r="M9" s="20">
        <f>LOG10(ChaoControl2_perc!N9+1)</f>
        <v>0</v>
      </c>
      <c r="N9" s="19" t="s">
        <v>28</v>
      </c>
    </row>
    <row r="10" spans="1:14">
      <c r="A10" s="20">
        <f>LOG10(ChaoControl2_perc!B10+1)</f>
        <v>0.72233078033939091</v>
      </c>
      <c r="B10" s="20">
        <f>LOG10(ChaoControl2_perc!C10+1)</f>
        <v>0.63240400778714756</v>
      </c>
      <c r="C10" s="20">
        <f>LOG10(ChaoControl2_perc!D10+1)</f>
        <v>0.21955695283677157</v>
      </c>
      <c r="D10" s="20">
        <f>LOG10(ChaoControl2_perc!E10+1)</f>
        <v>0.42238246513969746</v>
      </c>
      <c r="E10" s="20">
        <f>LOG10(ChaoControl2_perc!F10+1)</f>
        <v>1.5343267599150814</v>
      </c>
      <c r="F10" s="20">
        <f>LOG10(ChaoControl2_perc!G10+1)</f>
        <v>1.085797394401143</v>
      </c>
      <c r="G10" s="20">
        <f>LOG10(ChaoControl2_perc!H10+1)</f>
        <v>0.29816335501237812</v>
      </c>
      <c r="H10" s="20">
        <f>LOG10(ChaoControl2_perc!I10+1)</f>
        <v>1.5040772042497628</v>
      </c>
      <c r="I10" s="20">
        <f>LOG10(ChaoControl2_perc!J10+1)</f>
        <v>0</v>
      </c>
      <c r="J10" s="20">
        <f>LOG10(ChaoControl2_perc!K10+1)</f>
        <v>0</v>
      </c>
      <c r="K10" s="20">
        <f>LOG10(ChaoControl2_perc!L10+1)</f>
        <v>0.36469907553335851</v>
      </c>
      <c r="L10" s="20">
        <f>LOG10(ChaoControl2_perc!M10+1)</f>
        <v>1.1303337684950061</v>
      </c>
      <c r="M10" s="20">
        <f>LOG10(ChaoControl2_perc!N10+1)</f>
        <v>0</v>
      </c>
      <c r="N10" s="19" t="s">
        <v>31</v>
      </c>
    </row>
    <row r="11" spans="1:14">
      <c r="A11" s="20">
        <f>LOG10(ChaoControl2_perc!B11+1)</f>
        <v>0.93095516531369504</v>
      </c>
      <c r="B11" s="20">
        <f>LOG10(ChaoControl2_perc!C11+1)</f>
        <v>0.98833326839851232</v>
      </c>
      <c r="C11" s="20">
        <f>LOG10(ChaoControl2_perc!D11+1)</f>
        <v>0</v>
      </c>
      <c r="D11" s="20">
        <f>LOG10(ChaoControl2_perc!E11+1)</f>
        <v>0.56947262412437039</v>
      </c>
      <c r="E11" s="20">
        <f>LOG10(ChaoControl2_perc!F11+1)</f>
        <v>1.5013727667299943</v>
      </c>
      <c r="F11" s="20">
        <f>LOG10(ChaoControl2_perc!G11+1)</f>
        <v>1.2295245624300195</v>
      </c>
      <c r="G11" s="20">
        <f>LOG10(ChaoControl2_perc!H11+1)</f>
        <v>0.20477354859101188</v>
      </c>
      <c r="H11" s="20">
        <f>LOG10(ChaoControl2_perc!I11+1)</f>
        <v>1.399611177571672</v>
      </c>
      <c r="I11" s="20">
        <f>LOG10(ChaoControl2_perc!J11+1)</f>
        <v>0.27957899457834873</v>
      </c>
      <c r="J11" s="20">
        <f>LOG10(ChaoControl2_perc!K11+1)</f>
        <v>0</v>
      </c>
      <c r="K11" s="20">
        <f>LOG10(ChaoControl2_perc!L11+1)</f>
        <v>0.11434566311087579</v>
      </c>
      <c r="L11" s="20">
        <f>LOG10(ChaoControl2_perc!M11+1)</f>
        <v>0.97468366968186948</v>
      </c>
      <c r="M11" s="20">
        <f>LOG10(ChaoControl2_perc!N11+1)</f>
        <v>0</v>
      </c>
      <c r="N11" s="19" t="s">
        <v>32</v>
      </c>
    </row>
    <row r="12" spans="1:14">
      <c r="A12" s="20">
        <f>LOG10(ChaoControl2_perc!B12+1)</f>
        <v>1.0168651493469321</v>
      </c>
      <c r="B12" s="20">
        <f>LOG10(ChaoControl2_perc!C12+1)</f>
        <v>0.82637921981370832</v>
      </c>
      <c r="C12" s="20">
        <f>LOG10(ChaoControl2_perc!D12+1)</f>
        <v>0</v>
      </c>
      <c r="D12" s="20">
        <f>LOG10(ChaoControl2_perc!E12+1)</f>
        <v>0.47906007259104916</v>
      </c>
      <c r="E12" s="20">
        <f>LOG10(ChaoControl2_perc!F12+1)</f>
        <v>1.5591270590589685</v>
      </c>
      <c r="F12" s="20">
        <f>LOG10(ChaoControl2_perc!G12+1)</f>
        <v>1.1976967483653318</v>
      </c>
      <c r="G12" s="20">
        <f>LOG10(ChaoControl2_perc!H12+1)</f>
        <v>0.36963915854690582</v>
      </c>
      <c r="H12" s="20">
        <f>LOG10(ChaoControl2_perc!I12+1)</f>
        <v>1.4121616426823169</v>
      </c>
      <c r="I12" s="20">
        <f>LOG10(ChaoControl2_perc!J12+1)</f>
        <v>0</v>
      </c>
      <c r="J12" s="20">
        <f>LOG10(ChaoControl2_perc!K12+1)</f>
        <v>0</v>
      </c>
      <c r="K12" s="20">
        <f>LOG10(ChaoControl2_perc!L12+1)</f>
        <v>0.22301307868346229</v>
      </c>
      <c r="L12" s="20">
        <f>LOG10(ChaoControl2_perc!M12+1)</f>
        <v>0.84758921978128376</v>
      </c>
      <c r="M12" s="20">
        <f>LOG10(ChaoControl2_perc!N12+1)</f>
        <v>0</v>
      </c>
      <c r="N12" s="19" t="s">
        <v>34</v>
      </c>
    </row>
    <row r="13" spans="1:14">
      <c r="A13" s="20">
        <f>LOG10(ChaoControl2_perc!B13+1)</f>
        <v>1.028466299941446</v>
      </c>
      <c r="B13" s="20">
        <f>LOG10(ChaoControl2_perc!C13+1)</f>
        <v>0.68761525345889674</v>
      </c>
      <c r="C13" s="20">
        <f>LOG10(ChaoControl2_perc!D13+1)</f>
        <v>0</v>
      </c>
      <c r="D13" s="20">
        <f>LOG10(ChaoControl2_perc!E13+1)</f>
        <v>0.21620848226366365</v>
      </c>
      <c r="E13" s="20">
        <f>LOG10(ChaoControl2_perc!F13+1)</f>
        <v>1.4229814632851681</v>
      </c>
      <c r="F13" s="20">
        <f>LOG10(ChaoControl2_perc!G13+1)</f>
        <v>1.0661455080713853</v>
      </c>
      <c r="G13" s="20">
        <f>LOG10(ChaoControl2_perc!H13+1)</f>
        <v>0.81183436358621619</v>
      </c>
      <c r="H13" s="20">
        <f>LOG10(ChaoControl2_perc!I13+1)</f>
        <v>1.5582439187607005</v>
      </c>
      <c r="I13" s="20">
        <f>LOG10(ChaoControl2_perc!J13+1)</f>
        <v>0.1214221628854628</v>
      </c>
      <c r="J13" s="20">
        <f>LOG10(ChaoControl2_perc!K13+1)</f>
        <v>0</v>
      </c>
      <c r="K13" s="20">
        <f>LOG10(ChaoControl2_perc!L13+1)</f>
        <v>0</v>
      </c>
      <c r="L13" s="20">
        <f>LOG10(ChaoControl2_perc!M13+1)</f>
        <v>0.94160759704013308</v>
      </c>
      <c r="M13" s="20">
        <f>LOG10(ChaoControl2_perc!N13+1)</f>
        <v>0.29396814117649434</v>
      </c>
      <c r="N13" s="19" t="s">
        <v>35</v>
      </c>
    </row>
    <row r="14" spans="1:14">
      <c r="A14" s="20">
        <f>LOG10(ChaoControl2_perc!B14+1)</f>
        <v>0.670146526167398</v>
      </c>
      <c r="B14" s="20">
        <f>LOG10(ChaoControl2_perc!C14+1)</f>
        <v>0.4780885034087991</v>
      </c>
      <c r="C14" s="20">
        <f>LOG10(ChaoControl2_perc!D14+1)</f>
        <v>0.22242935729896027</v>
      </c>
      <c r="D14" s="20">
        <f>LOG10(ChaoControl2_perc!E14+1)</f>
        <v>0.42687559098956168</v>
      </c>
      <c r="E14" s="20">
        <f>LOG10(ChaoControl2_perc!F14+1)</f>
        <v>1.3693648051889853</v>
      </c>
      <c r="F14" s="20">
        <f>LOG10(ChaoControl2_perc!G14+1)</f>
        <v>1.3304409218446616</v>
      </c>
      <c r="G14" s="20">
        <f>LOG10(ChaoControl2_perc!H14+1)</f>
        <v>0.60314799477441905</v>
      </c>
      <c r="H14" s="20">
        <f>LOG10(ChaoControl2_perc!I14+1)</f>
        <v>1.5328864034598173</v>
      </c>
      <c r="I14" s="20">
        <f>LOG10(ChaoControl2_perc!J14+1)</f>
        <v>0</v>
      </c>
      <c r="J14" s="20">
        <f>LOG10(ChaoControl2_perc!K14+1)</f>
        <v>0</v>
      </c>
      <c r="K14" s="20">
        <f>LOG10(ChaoControl2_perc!L14+1)</f>
        <v>0.22242935729896027</v>
      </c>
      <c r="L14" s="20">
        <f>LOG10(ChaoControl2_perc!M14+1)</f>
        <v>1.1262802158090919</v>
      </c>
      <c r="M14" s="20">
        <f>LOG10(ChaoControl2_perc!N14+1)</f>
        <v>0</v>
      </c>
      <c r="N14" s="19" t="s">
        <v>36</v>
      </c>
    </row>
    <row r="15" spans="1:14">
      <c r="A15" s="20">
        <f>LOG10(ChaoControl2_perc!B15+1)</f>
        <v>0.86983323573004867</v>
      </c>
      <c r="B15" s="20">
        <f>LOG10(ChaoControl2_perc!C15+1)</f>
        <v>0.46584024430997345</v>
      </c>
      <c r="C15" s="20">
        <f>LOG10(ChaoControl2_perc!D15+1)</f>
        <v>0.1207426220146918</v>
      </c>
      <c r="D15" s="20">
        <f>LOG10(ChaoControl2_perc!E15+1)</f>
        <v>0.55195019322759586</v>
      </c>
      <c r="E15" s="20">
        <f>LOG10(ChaoControl2_perc!F15+1)</f>
        <v>1.4459632727292757</v>
      </c>
      <c r="F15" s="20">
        <f>LOG10(ChaoControl2_perc!G15+1)</f>
        <v>1.2144362511319009</v>
      </c>
      <c r="G15" s="20">
        <f>LOG10(ChaoControl2_perc!H15+1)</f>
        <v>0.55195019322759586</v>
      </c>
      <c r="H15" s="20">
        <f>LOG10(ChaoControl2_perc!I15+1)</f>
        <v>1.543749763293961</v>
      </c>
      <c r="I15" s="20">
        <f>LOG10(ChaoControl2_perc!J15+1)</f>
        <v>0</v>
      </c>
      <c r="J15" s="20">
        <f>LOG10(ChaoControl2_perc!K15+1)</f>
        <v>0</v>
      </c>
      <c r="K15" s="20">
        <f>LOG10(ChaoControl2_perc!L15+1)</f>
        <v>0</v>
      </c>
      <c r="L15" s="20">
        <f>LOG10(ChaoControl2_perc!M15+1)</f>
        <v>1.0259357340943998</v>
      </c>
      <c r="M15" s="20">
        <f>LOG10(ChaoControl2_perc!N15+1)</f>
        <v>0.1207426220146918</v>
      </c>
      <c r="N15" s="19" t="s">
        <v>37</v>
      </c>
    </row>
    <row r="16" spans="1:14">
      <c r="A16" s="20">
        <f>LOG10(ChaoControl2_perc!B16+1)</f>
        <v>0.7450951456375472</v>
      </c>
      <c r="B16" s="20">
        <f>LOG10(ChaoControl2_perc!C16+1)</f>
        <v>0.55700924540153629</v>
      </c>
      <c r="C16" s="20">
        <f>LOG10(ChaoControl2_perc!D16+1)</f>
        <v>0</v>
      </c>
      <c r="D16" s="20">
        <f>LOG10(ChaoControl2_perc!E16+1)</f>
        <v>0.59456889462016271</v>
      </c>
      <c r="E16" s="20">
        <f>LOG10(ChaoControl2_perc!F16+1)</f>
        <v>1.42172179754009</v>
      </c>
      <c r="F16" s="20">
        <f>LOG10(ChaoControl2_perc!G16+1)</f>
        <v>1.0577973904043161</v>
      </c>
      <c r="G16" s="20">
        <f>LOG10(ChaoControl2_perc!H16+1)</f>
        <v>0.55700924540153629</v>
      </c>
      <c r="H16" s="20">
        <f>LOG10(ChaoControl2_perc!I16+1)</f>
        <v>1.6270387647672622</v>
      </c>
      <c r="I16" s="20">
        <f>LOG10(ChaoControl2_perc!J16+1)</f>
        <v>0</v>
      </c>
      <c r="J16" s="20">
        <f>LOG10(ChaoControl2_perc!K16+1)</f>
        <v>0</v>
      </c>
      <c r="K16" s="20">
        <f>LOG10(ChaoControl2_perc!L16+1)</f>
        <v>0</v>
      </c>
      <c r="L16" s="20">
        <f>LOG10(ChaoControl2_perc!M16+1)</f>
        <v>1.045233758090691</v>
      </c>
      <c r="M16" s="20">
        <f>LOG10(ChaoControl2_perc!N16+1)</f>
        <v>0</v>
      </c>
      <c r="N16" s="19" t="s">
        <v>38</v>
      </c>
    </row>
    <row r="17" spans="1:14">
      <c r="A17" s="20">
        <f>LOG10(ChaoControl2_perc!B17+1)</f>
        <v>0.5198583045181131</v>
      </c>
      <c r="B17" s="20">
        <f>LOG10(ChaoControl2_perc!C17+1)</f>
        <v>0.47424512181120076</v>
      </c>
      <c r="C17" s="20">
        <f>LOG10(ChaoControl2_perc!D17+1)</f>
        <v>0</v>
      </c>
      <c r="D17" s="20">
        <f>LOG10(ChaoControl2_perc!E17+1)</f>
        <v>0.5198583045181131</v>
      </c>
      <c r="E17" s="20">
        <f>LOG10(ChaoControl2_perc!F17+1)</f>
        <v>1.4272032104048082</v>
      </c>
      <c r="F17" s="20">
        <f>LOG10(ChaoControl2_perc!G17+1)</f>
        <v>1.1523287175802506</v>
      </c>
      <c r="G17" s="20">
        <f>LOG10(ChaoControl2_perc!H17+1)</f>
        <v>0.72349089385183984</v>
      </c>
      <c r="H17" s="20">
        <f>LOG10(ChaoControl2_perc!I17+1)</f>
        <v>1.5678917074699787</v>
      </c>
      <c r="I17" s="20">
        <f>LOG10(ChaoControl2_perc!J17+1)</f>
        <v>0</v>
      </c>
      <c r="J17" s="20">
        <f>LOG10(ChaoControl2_perc!K17+1)</f>
        <v>0</v>
      </c>
      <c r="K17" s="20">
        <f>LOG10(ChaoControl2_perc!L17+1)</f>
        <v>0.22012535655362239</v>
      </c>
      <c r="L17" s="20">
        <f>LOG10(ChaoControl2_perc!M17+1)</f>
        <v>1.1623060569572208</v>
      </c>
      <c r="M17" s="20">
        <f>LOG10(ChaoControl2_perc!N17+1)</f>
        <v>0</v>
      </c>
      <c r="N17" s="19" t="s">
        <v>41</v>
      </c>
    </row>
    <row r="18" spans="1:14">
      <c r="A18" s="20">
        <f>LOG10(ChaoControl2_perc!B18+1)</f>
        <v>0.51886012920024682</v>
      </c>
      <c r="B18" s="20">
        <f>LOG10(ChaoControl2_perc!C18+1)</f>
        <v>0.77336294959716922</v>
      </c>
      <c r="C18" s="20">
        <f>LOG10(ChaoControl2_perc!D18+1)</f>
        <v>0.12350778150185122</v>
      </c>
      <c r="D18" s="20">
        <f>LOG10(ChaoControl2_perc!E18+1)</f>
        <v>0.63240400778714756</v>
      </c>
      <c r="E18" s="20">
        <f>LOG10(ChaoControl2_perc!F18+1)</f>
        <v>1.4568452987453508</v>
      </c>
      <c r="F18" s="20">
        <f>LOG10(ChaoControl2_perc!G18+1)</f>
        <v>1.085797394401143</v>
      </c>
      <c r="G18" s="20">
        <f>LOG10(ChaoControl2_perc!H18+1)</f>
        <v>0.42238246513969746</v>
      </c>
      <c r="H18" s="20">
        <f>LOG10(ChaoControl2_perc!I18+1)</f>
        <v>1.562605869502026</v>
      </c>
      <c r="I18" s="20">
        <f>LOG10(ChaoControl2_perc!J18+1)</f>
        <v>0</v>
      </c>
      <c r="J18" s="20">
        <f>LOG10(ChaoControl2_perc!K18+1)</f>
        <v>0</v>
      </c>
      <c r="K18" s="20">
        <f>LOG10(ChaoControl2_perc!L18+1)</f>
        <v>0.21955695283677157</v>
      </c>
      <c r="L18" s="20">
        <f>LOG10(ChaoControl2_perc!M18+1)</f>
        <v>1.1303337684950061</v>
      </c>
      <c r="M18" s="20">
        <f>LOG10(ChaoControl2_perc!N18+1)</f>
        <v>0</v>
      </c>
      <c r="N18" s="19" t="s">
        <v>42</v>
      </c>
    </row>
    <row r="19" spans="1:14">
      <c r="A19" s="20">
        <f>LOG10(ChaoControl2_perc!B19+1)</f>
        <v>0.85423723644660032</v>
      </c>
      <c r="B19" s="20">
        <f>LOG10(ChaoControl2_perc!C19+1)</f>
        <v>0.62698116712592111</v>
      </c>
      <c r="C19" s="20">
        <f>LOG10(ChaoControl2_perc!D19+1)</f>
        <v>0.21675930291192408</v>
      </c>
      <c r="D19" s="20">
        <f>LOG10(ChaoControl2_perc!E19+1)</f>
        <v>0.6887307603507552</v>
      </c>
      <c r="E19" s="20">
        <f>LOG10(ChaoControl2_perc!F19+1)</f>
        <v>1.2888437245884041</v>
      </c>
      <c r="F19" s="20">
        <f>LOG10(ChaoControl2_perc!G19+1)</f>
        <v>1.154381619401488</v>
      </c>
      <c r="G19" s="20">
        <f>LOG10(ChaoControl2_perc!H19+1)</f>
        <v>0.6887307603507552</v>
      </c>
      <c r="H19" s="20">
        <f>LOG10(ChaoControl2_perc!I19+1)</f>
        <v>1.5478264623288029</v>
      </c>
      <c r="I19" s="20">
        <f>LOG10(ChaoControl2_perc!J19+1)</f>
        <v>0</v>
      </c>
      <c r="J19" s="20">
        <f>LOG10(ChaoControl2_perc!K19+1)</f>
        <v>0</v>
      </c>
      <c r="K19" s="20">
        <f>LOG10(ChaoControl2_perc!L19+1)</f>
        <v>0</v>
      </c>
      <c r="L19" s="20">
        <f>LOG10(ChaoControl2_perc!M19+1)</f>
        <v>1.2350542459163223</v>
      </c>
      <c r="M19" s="20">
        <f>LOG10(ChaoControl2_perc!N19+1)</f>
        <v>0</v>
      </c>
      <c r="N19" s="19" t="s">
        <v>43</v>
      </c>
    </row>
    <row r="20" spans="1:14">
      <c r="A20" s="20">
        <f>LOG10(ChaoControl2_perc!B20+1)</f>
        <v>0.8463412502579708</v>
      </c>
      <c r="B20" s="20">
        <f>LOG10(ChaoControl2_perc!C20+1)</f>
        <v>1.0013052774350975</v>
      </c>
      <c r="C20" s="20">
        <f>LOG10(ChaoControl2_perc!D20+1)</f>
        <v>0</v>
      </c>
      <c r="D20" s="20">
        <f>LOG10(ChaoControl2_perc!E20+1)</f>
        <v>0.52389429990155267</v>
      </c>
      <c r="E20" s="20">
        <f>LOG10(ChaoControl2_perc!F20+1)</f>
        <v>1.4687621293757849</v>
      </c>
      <c r="F20" s="20">
        <f>LOG10(ChaoControl2_perc!G20+1)</f>
        <v>1.115282046863556</v>
      </c>
      <c r="G20" s="20">
        <f>LOG10(ChaoControl2_perc!H20+1)</f>
        <v>0.52389429990155267</v>
      </c>
      <c r="H20" s="20">
        <f>LOG10(ChaoControl2_perc!I20+1)</f>
        <v>1.4163677320168619</v>
      </c>
      <c r="I20" s="20">
        <f>LOG10(ChaoControl2_perc!J20+1)</f>
        <v>0</v>
      </c>
      <c r="J20" s="20">
        <f>LOG10(ChaoControl2_perc!K20+1)</f>
        <v>0</v>
      </c>
      <c r="K20" s="20">
        <f>LOG10(ChaoControl2_perc!L20+1)</f>
        <v>0</v>
      </c>
      <c r="L20" s="20">
        <f>LOG10(ChaoControl2_perc!M20+1)</f>
        <v>1.186992221249608</v>
      </c>
      <c r="M20" s="20">
        <f>LOG10(ChaoControl2_perc!N20+1)</f>
        <v>0.12530170736231858</v>
      </c>
      <c r="N20" s="19" t="s">
        <v>48</v>
      </c>
    </row>
    <row r="21" spans="1:14">
      <c r="A21" s="20">
        <f>LOG10(ChaoControl2_perc!B21+1)</f>
        <v>1.002746638915458</v>
      </c>
      <c r="B21" s="20">
        <f>LOG10(ChaoControl2_perc!C21+1)</f>
        <v>0.76595428000367594</v>
      </c>
      <c r="C21" s="20">
        <f>LOG10(ChaoControl2_perc!D21+1)</f>
        <v>0</v>
      </c>
      <c r="D21" s="20">
        <f>LOG10(ChaoControl2_perc!E21+1)</f>
        <v>0.34408938318214166</v>
      </c>
      <c r="E21" s="20">
        <f>LOG10(ChaoControl2_perc!F21+1)</f>
        <v>1.5781577362090649</v>
      </c>
      <c r="F21" s="20">
        <f>LOG10(ChaoControl2_perc!G21+1)</f>
        <v>1.0634841582073591</v>
      </c>
      <c r="G21" s="20">
        <f>LOG10(ChaoControl2_perc!H21+1)</f>
        <v>0.86595696506761699</v>
      </c>
      <c r="H21" s="20">
        <f>LOG10(ChaoControl2_perc!I21+1)</f>
        <v>1.3849416321308763</v>
      </c>
      <c r="I21" s="20">
        <f>LOG10(ChaoControl2_perc!J21+1)</f>
        <v>0</v>
      </c>
      <c r="J21" s="20">
        <f>LOG10(ChaoControl2_perc!K21+1)</f>
        <v>0</v>
      </c>
      <c r="K21" s="20">
        <f>LOG10(ChaoControl2_perc!L21+1)</f>
        <v>0.11464927638501284</v>
      </c>
      <c r="L21" s="20">
        <f>LOG10(ChaoControl2_perc!M21+1)</f>
        <v>0.91649370636401462</v>
      </c>
      <c r="M21" s="20">
        <f>LOG10(ChaoControl2_perc!N21+1)</f>
        <v>0.11464927638501284</v>
      </c>
      <c r="N21" s="19" t="s">
        <v>47</v>
      </c>
    </row>
    <row r="22" spans="1:14">
      <c r="A22" s="20">
        <f>LOG10(ChaoControl2_perc!B22+1)</f>
        <v>0.94630439281442114</v>
      </c>
      <c r="B22" s="20">
        <f>LOG10(ChaoControl2_perc!C22+1)</f>
        <v>1.0893845804209215</v>
      </c>
      <c r="C22" s="20">
        <f>LOG10(ChaoControl2_perc!D22+1)</f>
        <v>0.58221302256120078</v>
      </c>
      <c r="D22" s="20">
        <f>LOG10(ChaoControl2_perc!E22+1)</f>
        <v>0.1184233399091142</v>
      </c>
      <c r="E22" s="20">
        <f>LOG10(ChaoControl2_perc!F22+1)</f>
        <v>1.5013469128516828</v>
      </c>
      <c r="F22" s="20">
        <f>LOG10(ChaoControl2_perc!G22+1)</f>
        <v>0.94630439281442114</v>
      </c>
      <c r="G22" s="20">
        <f>LOG10(ChaoControl2_perc!H22+1)</f>
        <v>0.35293820732570153</v>
      </c>
      <c r="H22" s="20">
        <f>LOG10(ChaoControl2_perc!I22+1)</f>
        <v>1.4655786286763464</v>
      </c>
      <c r="I22" s="20">
        <f>LOG10(ChaoControl2_perc!J22+1)</f>
        <v>0</v>
      </c>
      <c r="J22" s="20">
        <f>LOG10(ChaoControl2_perc!K22+1)</f>
        <v>0</v>
      </c>
      <c r="K22" s="20">
        <f>LOG10(ChaoControl2_perc!L22+1)</f>
        <v>0</v>
      </c>
      <c r="L22" s="20">
        <f>LOG10(ChaoControl2_perc!M22+1)</f>
        <v>0.97607242996591659</v>
      </c>
      <c r="M22" s="20">
        <f>LOG10(ChaoControl2_perc!N22+1)</f>
        <v>0.1184233399091142</v>
      </c>
      <c r="N22" s="19" t="s">
        <v>97</v>
      </c>
    </row>
    <row r="23" spans="1:14">
      <c r="A23" s="20">
        <f>LOG10(ChaoControl2_perc!B23+1)</f>
        <v>0.82423272043111007</v>
      </c>
      <c r="B23" s="20">
        <f>LOG10(ChaoControl2_perc!C23+1)</f>
        <v>0.89573581251172019</v>
      </c>
      <c r="C23" s="20">
        <f>LOG10(ChaoControl2_perc!D23+1)</f>
        <v>1.0472457991145723</v>
      </c>
      <c r="D23" s="20">
        <f>LOG10(ChaoControl2_perc!E23+1)</f>
        <v>0.87893315663250959</v>
      </c>
      <c r="E23" s="20">
        <f>LOG10(ChaoControl2_perc!F23+1)</f>
        <v>1.4061587184139073</v>
      </c>
      <c r="F23" s="20">
        <f>LOG10(ChaoControl2_perc!G23+1)</f>
        <v>0.86145415851380791</v>
      </c>
      <c r="G23" s="20">
        <f>LOG10(ChaoControl2_perc!H23+1)</f>
        <v>0.60043645866374884</v>
      </c>
      <c r="H23" s="20">
        <f>LOG10(ChaoControl2_perc!I23+1)</f>
        <v>1.2101547413854681</v>
      </c>
      <c r="I23" s="20">
        <f>LOG10(ChaoControl2_perc!J23+1)</f>
        <v>0</v>
      </c>
      <c r="J23" s="20">
        <f>LOG10(ChaoControl2_perc!K23+1)</f>
        <v>0.20330897498438319</v>
      </c>
      <c r="K23" s="20">
        <f>LOG10(ChaoControl2_perc!L23+1)</f>
        <v>0.3966416684467568</v>
      </c>
      <c r="L23" s="20">
        <f>LOG10(ChaoControl2_perc!M23+1)</f>
        <v>1.3160016583724583</v>
      </c>
      <c r="M23" s="20">
        <f>LOG10(ChaoControl2_perc!N23+1)</f>
        <v>0</v>
      </c>
      <c r="N23" s="19" t="s">
        <v>98</v>
      </c>
    </row>
    <row r="24" spans="1:14">
      <c r="A24" s="20">
        <f>LOG10(ChaoControl2_perc!B24+1)</f>
        <v>0.83292076146341998</v>
      </c>
      <c r="B24" s="20">
        <f>LOG10(ChaoControl2_perc!C24+1)</f>
        <v>1.0780122157807732</v>
      </c>
      <c r="C24" s="20">
        <f>LOG10(ChaoControl2_perc!D24+1)</f>
        <v>0.71546418219757701</v>
      </c>
      <c r="D24" s="20">
        <f>LOG10(ChaoControl2_perc!E24+1)</f>
        <v>0.68761525345889674</v>
      </c>
      <c r="E24" s="20">
        <f>LOG10(ChaoControl2_perc!F24+1)</f>
        <v>1.5090723836450459</v>
      </c>
      <c r="F24" s="20">
        <f>LOG10(ChaoControl2_perc!G24+1)</f>
        <v>0.87225028605787158</v>
      </c>
      <c r="G24" s="20">
        <f>LOG10(ChaoControl2_perc!H24+1)</f>
        <v>0.55396128495238472</v>
      </c>
      <c r="H24" s="20">
        <f>LOG10(ChaoControl2_perc!I24+1)</f>
        <v>1.272814438556058</v>
      </c>
      <c r="I24" s="20">
        <f>LOG10(ChaoControl2_perc!J24+1)</f>
        <v>0</v>
      </c>
      <c r="J24" s="20">
        <f>LOG10(ChaoControl2_perc!K24+1)</f>
        <v>0</v>
      </c>
      <c r="K24" s="20">
        <f>LOG10(ChaoControl2_perc!L24+1)</f>
        <v>0.1214221628854628</v>
      </c>
      <c r="L24" s="20">
        <f>LOG10(ChaoControl2_perc!M24+1)</f>
        <v>1.2497899050175123</v>
      </c>
      <c r="M24" s="20">
        <f>LOG10(ChaoControl2_perc!N24+1)</f>
        <v>0</v>
      </c>
      <c r="N24" s="19" t="s">
        <v>99</v>
      </c>
    </row>
    <row r="25" spans="1:14">
      <c r="A25" s="20">
        <f>LOG10(ChaoControl2_perc!B25+1)</f>
        <v>0.22184874961635634</v>
      </c>
      <c r="B25" s="20">
        <f>LOG10(ChaoControl2_perc!C25+1)</f>
        <v>1.0543576623225928</v>
      </c>
      <c r="C25" s="20">
        <f>LOG10(ChaoControl2_perc!D25+1)</f>
        <v>0.47712125471966244</v>
      </c>
      <c r="D25" s="20">
        <f>LOG10(ChaoControl2_perc!E25+1)</f>
        <v>0.42596873227228121</v>
      </c>
      <c r="E25" s="20">
        <f>LOG10(ChaoControl2_perc!F25+1)</f>
        <v>1.3489535479811641</v>
      </c>
      <c r="F25" s="20">
        <f>LOG10(ChaoControl2_perc!G25+1)</f>
        <v>0.77815125038364363</v>
      </c>
      <c r="G25" s="20">
        <f>LOG10(ChaoControl2_perc!H25+1)</f>
        <v>0.47712125471966244</v>
      </c>
      <c r="H25" s="20">
        <f>LOG10(ChaoControl2_perc!I25+1)</f>
        <v>1.4471580313422192</v>
      </c>
      <c r="I25" s="20">
        <f>LOG10(ChaoControl2_perc!J25+1)</f>
        <v>0</v>
      </c>
      <c r="J25" s="20">
        <f>LOG10(ChaoControl2_perc!K25+1)</f>
        <v>0</v>
      </c>
      <c r="K25" s="20">
        <f>LOG10(ChaoControl2_perc!L25+1)</f>
        <v>0</v>
      </c>
      <c r="L25" s="20">
        <f>LOG10(ChaoControl2_perc!M25+1)</f>
        <v>1.4913616938342726</v>
      </c>
      <c r="M25" s="20">
        <f>LOG10(ChaoControl2_perc!N25+1)</f>
        <v>0</v>
      </c>
      <c r="N25" s="19" t="s">
        <v>100</v>
      </c>
    </row>
    <row r="26" spans="1:14">
      <c r="A26" s="20">
        <f>LOG10(ChaoControl2_perc!B26+1)</f>
        <v>0.87346545349234173</v>
      </c>
      <c r="B26" s="20">
        <f>LOG10(ChaoControl2_perc!C26+1)</f>
        <v>1.0164112376706693</v>
      </c>
      <c r="C26" s="20">
        <f>LOG10(ChaoControl2_perc!D26+1)</f>
        <v>0.36068775575823186</v>
      </c>
      <c r="D26" s="20">
        <f>LOG10(ChaoControl2_perc!E26+1)</f>
        <v>0.81302145732341446</v>
      </c>
      <c r="E26" s="20">
        <f>LOG10(ChaoControl2_perc!F26+1)</f>
        <v>1.4190088209935532</v>
      </c>
      <c r="F26" s="20">
        <f>LOG10(ChaoControl2_perc!G26+1)</f>
        <v>1.0792983539037755</v>
      </c>
      <c r="G26" s="20">
        <f>LOG10(ChaoControl2_perc!H26+1)</f>
        <v>0.36068775575823186</v>
      </c>
      <c r="H26" s="20">
        <f>LOG10(ChaoControl2_perc!I26+1)</f>
        <v>1.3301772724455954</v>
      </c>
      <c r="I26" s="20">
        <f>LOG10(ChaoControl2_perc!J26+1)</f>
        <v>0</v>
      </c>
      <c r="J26" s="20">
        <f>LOG10(ChaoControl2_perc!K26+1)</f>
        <v>0</v>
      </c>
      <c r="K26" s="20">
        <f>LOG10(ChaoControl2_perc!L26+1)</f>
        <v>0.21675930291192408</v>
      </c>
      <c r="L26" s="20">
        <f>LOG10(ChaoControl2_perc!M26+1)</f>
        <v>1.2960116457071749</v>
      </c>
      <c r="M26" s="20">
        <f>LOG10(ChaoControl2_perc!N26+1)</f>
        <v>0</v>
      </c>
      <c r="N26" s="19" t="s">
        <v>101</v>
      </c>
    </row>
    <row r="27" spans="1:14">
      <c r="A27" s="20">
        <f>LOG10(ChaoControl2_perc!B27+1)</f>
        <v>0.4277866272744742</v>
      </c>
      <c r="B27" s="20">
        <f>LOG10(ChaoControl2_perc!C27+1)</f>
        <v>0.72936051090171738</v>
      </c>
      <c r="C27" s="20">
        <f>LOG10(ChaoControl2_perc!D27+1)</f>
        <v>0.30248491991215565</v>
      </c>
      <c r="D27" s="20">
        <f>LOG10(ChaoControl2_perc!E27+1)</f>
        <v>0.56638607603781788</v>
      </c>
      <c r="E27" s="20">
        <f>LOG10(ChaoControl2_perc!F27+1)</f>
        <v>1.4121616426823169</v>
      </c>
      <c r="F27" s="20">
        <f>LOG10(ChaoControl2_perc!G27+1)</f>
        <v>1.0570071104567715</v>
      </c>
      <c r="G27" s="20">
        <f>LOG10(ChaoControl2_perc!H27+1)</f>
        <v>0.47906007259104916</v>
      </c>
      <c r="H27" s="20">
        <f>LOG10(ChaoControl2_perc!I27+1)</f>
        <v>1.5124659157032503</v>
      </c>
      <c r="I27" s="20">
        <f>LOG10(ChaoControl2_perc!J27+1)</f>
        <v>0</v>
      </c>
      <c r="J27" s="20">
        <f>LOG10(ChaoControl2_perc!K27+1)</f>
        <v>0.22301307868346229</v>
      </c>
      <c r="K27" s="20">
        <f>LOG10(ChaoControl2_perc!L27+1)</f>
        <v>0.22301307868346229</v>
      </c>
      <c r="L27" s="20">
        <f>LOG10(ChaoControl2_perc!M27+1)</f>
        <v>1.3249863922242697</v>
      </c>
      <c r="M27" s="20">
        <f>LOG10(ChaoControl2_perc!N27+1)</f>
        <v>0</v>
      </c>
      <c r="N27" s="19" t="s">
        <v>102</v>
      </c>
    </row>
    <row r="28" spans="1:14">
      <c r="A28" s="20">
        <f>LOG10(ChaoControl2_perc!B28+1)</f>
        <v>0.95362539461875251</v>
      </c>
      <c r="B28" s="20">
        <f>LOG10(ChaoControl2_perc!C28+1)</f>
        <v>0.98345479412690873</v>
      </c>
      <c r="C28" s="20">
        <f>LOG10(ChaoControl2_perc!D28+1)</f>
        <v>0.21457302756536775</v>
      </c>
      <c r="D28" s="20">
        <f>LOG10(ChaoControl2_perc!E28+1)</f>
        <v>0.51006510781383196</v>
      </c>
      <c r="E28" s="20">
        <f>LOG10(ChaoControl2_perc!F28+1)</f>
        <v>1.3685512358777989</v>
      </c>
      <c r="F28" s="20">
        <f>LOG10(ChaoControl2_perc!G28+1)</f>
        <v>0.86863129522417093</v>
      </c>
      <c r="G28" s="20">
        <f>LOG10(ChaoControl2_perc!H28+1)</f>
        <v>0.5509508267882598</v>
      </c>
      <c r="H28" s="20">
        <f>LOG10(ChaoControl2_perc!I28+1)</f>
        <v>1.464117032727047</v>
      </c>
      <c r="I28" s="20">
        <f>LOG10(ChaoControl2_perc!J28+1)</f>
        <v>0</v>
      </c>
      <c r="J28" s="20">
        <f>LOG10(ChaoControl2_perc!K28+1)</f>
        <v>0</v>
      </c>
      <c r="K28" s="20">
        <f>LOG10(ChaoControl2_perc!L28+1)</f>
        <v>0</v>
      </c>
      <c r="L28" s="20">
        <f>LOG10(ChaoControl2_perc!M28+1)</f>
        <v>1.3441222193359847</v>
      </c>
      <c r="M28" s="20">
        <f>LOG10(ChaoControl2_perc!N28+1)</f>
        <v>0</v>
      </c>
      <c r="N28" s="19" t="s">
        <v>103</v>
      </c>
    </row>
    <row r="29" spans="1:14">
      <c r="A29" s="20">
        <f>LOG10(ChaoControl2_perc!B29+1)</f>
        <v>0.66449352418503271</v>
      </c>
      <c r="B29" s="20">
        <f>LOG10(ChaoControl2_perc!C29+1)</f>
        <v>1.0361664550395908</v>
      </c>
      <c r="C29" s="20">
        <f>LOG10(ChaoControl2_perc!D29+1)</f>
        <v>0.21955695283677157</v>
      </c>
      <c r="D29" s="20">
        <f>LOG10(ChaoControl2_perc!E29+1)</f>
        <v>0.59775290331305198</v>
      </c>
      <c r="E29" s="20">
        <f>LOG10(ChaoControl2_perc!F29+1)</f>
        <v>1.5384811294726692</v>
      </c>
      <c r="F29" s="20">
        <f>LOG10(ChaoControl2_perc!G29+1)</f>
        <v>1.0739111986982717</v>
      </c>
      <c r="G29" s="20">
        <f>LOG10(ChaoControl2_perc!H29+1)</f>
        <v>0.42238246513969746</v>
      </c>
      <c r="H29" s="20">
        <f>LOG10(ChaoControl2_perc!I29+1)</f>
        <v>1.2955670999624791</v>
      </c>
      <c r="I29" s="20">
        <f>LOG10(ChaoControl2_perc!J29+1)</f>
        <v>0</v>
      </c>
      <c r="J29" s="20">
        <f>LOG10(ChaoControl2_perc!K29+1)</f>
        <v>0</v>
      </c>
      <c r="K29" s="20">
        <f>LOG10(ChaoControl2_perc!L29+1)</f>
        <v>0.12350778150185122</v>
      </c>
      <c r="L29" s="20">
        <f>LOG10(ChaoControl2_perc!M29+1)</f>
        <v>1.2733059332350554</v>
      </c>
      <c r="M29" s="20">
        <f>LOG10(ChaoControl2_perc!N29+1)</f>
        <v>0</v>
      </c>
      <c r="N29" s="19" t="s">
        <v>104</v>
      </c>
    </row>
    <row r="30" spans="1:14">
      <c r="A30" s="20">
        <f>LOG10(ChaoControl2_perc!B30+1)</f>
        <v>0.82023832079127124</v>
      </c>
      <c r="B30" s="20">
        <f>LOG10(ChaoControl2_perc!C30+1)</f>
        <v>1.0986836969092775</v>
      </c>
      <c r="C30" s="20">
        <f>LOG10(ChaoControl2_perc!D30+1)</f>
        <v>0.69551635208460316</v>
      </c>
      <c r="D30" s="20">
        <f>LOG10(ChaoControl2_perc!E30+1)</f>
        <v>0.5198583045181131</v>
      </c>
      <c r="E30" s="20">
        <f>LOG10(ChaoControl2_perc!F30+1)</f>
        <v>1.4918238076062236</v>
      </c>
      <c r="F30" s="20">
        <f>LOG10(ChaoControl2_perc!G30+1)</f>
        <v>1.0241143101615169</v>
      </c>
      <c r="G30" s="20">
        <f>LOG10(ChaoControl2_perc!H30+1)</f>
        <v>0.22012535655362239</v>
      </c>
      <c r="H30" s="20">
        <f>LOG10(ChaoControl2_perc!I30+1)</f>
        <v>1.36999918616975</v>
      </c>
      <c r="I30" s="20">
        <f>LOG10(ChaoControl2_perc!J30+1)</f>
        <v>0</v>
      </c>
      <c r="J30" s="20">
        <f>LOG10(ChaoControl2_perc!K30+1)</f>
        <v>0</v>
      </c>
      <c r="K30" s="20">
        <f>LOG10(ChaoControl2_perc!L30+1)</f>
        <v>0.22012535655362239</v>
      </c>
      <c r="L30" s="20">
        <f>LOG10(ChaoControl2_perc!M30+1)</f>
        <v>1.1523287175802506</v>
      </c>
      <c r="M30" s="20">
        <f>LOG10(ChaoControl2_perc!N30+1)</f>
        <v>0</v>
      </c>
      <c r="N30" s="19" t="s">
        <v>105</v>
      </c>
    </row>
    <row r="31" spans="1:14">
      <c r="A31" s="20">
        <f>LOG10(ChaoControl2_perc!B31+1)</f>
        <v>0.6450437246979166</v>
      </c>
      <c r="B31" s="20">
        <f>LOG10(ChaoControl2_perc!C31+1)</f>
        <v>1.1377628665468642</v>
      </c>
      <c r="C31" s="20">
        <f>LOG10(ChaoControl2_perc!D31+1)</f>
        <v>0.61337558345379051</v>
      </c>
      <c r="D31" s="20">
        <f>LOG10(ChaoControl2_perc!E31+1)</f>
        <v>0.6450437246979166</v>
      </c>
      <c r="E31" s="20">
        <f>LOG10(ChaoControl2_perc!F31+1)</f>
        <v>1.4474469510658607</v>
      </c>
      <c r="F31" s="20">
        <f>LOG10(ChaoControl2_perc!G31+1)</f>
        <v>1.1278288908513916</v>
      </c>
      <c r="G31" s="20">
        <f>LOG10(ChaoControl2_perc!H31+1)</f>
        <v>0.28593451299498779</v>
      </c>
      <c r="H31" s="20">
        <f>LOG10(ChaoControl2_perc!I31+1)</f>
        <v>1.385461939920281</v>
      </c>
      <c r="I31" s="20">
        <f>LOG10(ChaoControl2_perc!J31+1)</f>
        <v>0</v>
      </c>
      <c r="J31" s="20">
        <f>LOG10(ChaoControl2_perc!K31+1)</f>
        <v>0</v>
      </c>
      <c r="K31" s="20">
        <f>LOG10(ChaoControl2_perc!L31+1)</f>
        <v>0.11745657926584292</v>
      </c>
      <c r="L31" s="20">
        <f>LOG10(ChaoControl2_perc!M31+1)</f>
        <v>1.1176623572758067</v>
      </c>
      <c r="M31" s="20">
        <f>LOG10(ChaoControl2_perc!N31+1)</f>
        <v>0</v>
      </c>
      <c r="N31" s="19" t="s">
        <v>106</v>
      </c>
    </row>
    <row r="32" spans="1:14">
      <c r="A32" s="20">
        <f>LOG10(ChaoControl2_perc!B32+1)</f>
        <v>0.79799615978471539</v>
      </c>
      <c r="B32" s="20">
        <f>LOG10(ChaoControl2_perc!C32+1)</f>
        <v>1.1099559227789437</v>
      </c>
      <c r="C32" s="20">
        <f>LOG10(ChaoControl2_perc!D32+1)</f>
        <v>0.5198583045181131</v>
      </c>
      <c r="D32" s="20">
        <f>LOG10(ChaoControl2_perc!E32+1)</f>
        <v>0.42327291677637591</v>
      </c>
      <c r="E32" s="20">
        <f>LOG10(ChaoControl2_perc!F32+1)</f>
        <v>1.4631880733539733</v>
      </c>
      <c r="F32" s="20">
        <f>LOG10(ChaoControl2_perc!G32+1)</f>
        <v>1.0752216336202636</v>
      </c>
      <c r="G32" s="20">
        <f>LOG10(ChaoControl2_perc!H32+1)</f>
        <v>0.42327291677637591</v>
      </c>
      <c r="H32" s="20">
        <f>LOG10(ChaoControl2_perc!I32+1)</f>
        <v>1.4052172693588978</v>
      </c>
      <c r="I32" s="20">
        <f>LOG10(ChaoControl2_perc!J32+1)</f>
        <v>0.29887468363784631</v>
      </c>
      <c r="J32" s="20">
        <f>LOG10(ChaoControl2_perc!K32+1)</f>
        <v>0</v>
      </c>
      <c r="K32" s="20">
        <f>LOG10(ChaoControl2_perc!L32+1)</f>
        <v>0.29887468363784631</v>
      </c>
      <c r="L32" s="20">
        <f>LOG10(ChaoControl2_perc!M32+1)</f>
        <v>1.142116761503132</v>
      </c>
      <c r="M32" s="20">
        <f>LOG10(ChaoControl2_perc!N32+1)</f>
        <v>0</v>
      </c>
      <c r="N32" s="19" t="s">
        <v>107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C7" workbookViewId="0">
      <selection activeCell="A13" sqref="A13:O30"/>
    </sheetView>
  </sheetViews>
  <sheetFormatPr baseColWidth="10" defaultColWidth="10.83203125" defaultRowHeight="15" x14ac:dyDescent="0"/>
  <cols>
    <col min="1" max="16384" width="10.83203125" style="2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109</v>
      </c>
      <c r="M1" s="1" t="s">
        <v>108</v>
      </c>
      <c r="N1" s="1" t="s">
        <v>11</v>
      </c>
      <c r="O1" s="1" t="s">
        <v>12</v>
      </c>
      <c r="P1" s="1"/>
    </row>
    <row r="2" spans="1:19">
      <c r="A2" s="5">
        <v>5</v>
      </c>
      <c r="B2" s="5">
        <v>17</v>
      </c>
      <c r="C2" s="5">
        <v>1</v>
      </c>
      <c r="D2" s="5">
        <v>9</v>
      </c>
      <c r="E2" s="5">
        <v>32</v>
      </c>
      <c r="F2" s="5">
        <v>41</v>
      </c>
      <c r="G2" s="5">
        <v>2</v>
      </c>
      <c r="H2" s="5">
        <v>41</v>
      </c>
      <c r="I2" s="5">
        <v>0</v>
      </c>
      <c r="J2" s="5">
        <v>0</v>
      </c>
      <c r="K2" s="5">
        <v>2</v>
      </c>
      <c r="L2" s="5">
        <v>58</v>
      </c>
      <c r="M2" s="5">
        <v>12</v>
      </c>
      <c r="N2" s="3" t="s">
        <v>110</v>
      </c>
      <c r="O2" s="3" t="s">
        <v>13</v>
      </c>
      <c r="P2" s="3"/>
      <c r="R2" s="5"/>
      <c r="S2" s="17"/>
    </row>
    <row r="3" spans="1:19">
      <c r="A3" s="5">
        <v>10</v>
      </c>
      <c r="B3" s="5">
        <v>39</v>
      </c>
      <c r="C3" s="5">
        <v>12</v>
      </c>
      <c r="D3" s="5">
        <v>8</v>
      </c>
      <c r="E3" s="5">
        <v>64</v>
      </c>
      <c r="F3" s="5">
        <v>54</v>
      </c>
      <c r="G3" s="5">
        <v>4</v>
      </c>
      <c r="H3" s="5">
        <v>82</v>
      </c>
      <c r="I3" s="5">
        <v>0</v>
      </c>
      <c r="J3" s="5">
        <v>0</v>
      </c>
      <c r="K3" s="5">
        <v>5</v>
      </c>
      <c r="L3" s="5">
        <v>46</v>
      </c>
      <c r="M3" s="5">
        <v>3</v>
      </c>
      <c r="N3" s="3" t="s">
        <v>110</v>
      </c>
      <c r="O3" s="3" t="s">
        <v>14</v>
      </c>
      <c r="P3" s="3"/>
      <c r="R3" s="5"/>
      <c r="S3" s="17"/>
    </row>
    <row r="4" spans="1:19">
      <c r="A4" s="5">
        <v>11</v>
      </c>
      <c r="B4" s="5">
        <v>99</v>
      </c>
      <c r="C4" s="5">
        <v>13</v>
      </c>
      <c r="D4" s="5">
        <v>97</v>
      </c>
      <c r="E4" s="5">
        <v>50</v>
      </c>
      <c r="F4" s="5">
        <v>42</v>
      </c>
      <c r="G4" s="5">
        <v>0</v>
      </c>
      <c r="H4" s="5">
        <v>66</v>
      </c>
      <c r="I4" s="5">
        <v>0</v>
      </c>
      <c r="J4" s="5">
        <v>0</v>
      </c>
      <c r="K4" s="5">
        <v>0</v>
      </c>
      <c r="L4" s="5">
        <v>75</v>
      </c>
      <c r="M4" s="5">
        <v>12</v>
      </c>
      <c r="N4" s="3" t="s">
        <v>110</v>
      </c>
      <c r="O4" s="3" t="s">
        <v>15</v>
      </c>
      <c r="P4" s="3"/>
      <c r="R4" s="5"/>
      <c r="S4" s="17"/>
    </row>
    <row r="5" spans="1:19">
      <c r="A5" s="5">
        <v>5</v>
      </c>
      <c r="B5" s="5">
        <v>66</v>
      </c>
      <c r="C5" s="5">
        <v>20</v>
      </c>
      <c r="D5" s="5">
        <v>220</v>
      </c>
      <c r="E5" s="5">
        <v>45</v>
      </c>
      <c r="F5" s="5">
        <v>24</v>
      </c>
      <c r="G5" s="5">
        <v>0</v>
      </c>
      <c r="H5" s="5">
        <v>86</v>
      </c>
      <c r="I5" s="5">
        <v>0</v>
      </c>
      <c r="J5" s="5">
        <v>0</v>
      </c>
      <c r="K5" s="5">
        <v>0</v>
      </c>
      <c r="L5" s="5">
        <v>79</v>
      </c>
      <c r="M5" s="5">
        <v>13</v>
      </c>
      <c r="N5" s="3" t="s">
        <v>110</v>
      </c>
      <c r="O5" s="3" t="s">
        <v>16</v>
      </c>
      <c r="P5" s="3"/>
      <c r="R5" s="5"/>
      <c r="S5" s="17"/>
    </row>
    <row r="6" spans="1:19">
      <c r="A6" s="5">
        <v>19</v>
      </c>
      <c r="B6" s="5">
        <v>66</v>
      </c>
      <c r="C6" s="5">
        <v>16</v>
      </c>
      <c r="D6" s="5">
        <v>2</v>
      </c>
      <c r="E6" s="5">
        <v>68</v>
      </c>
      <c r="F6" s="5">
        <v>29</v>
      </c>
      <c r="G6" s="5">
        <v>15</v>
      </c>
      <c r="H6" s="5">
        <v>83</v>
      </c>
      <c r="I6" s="5">
        <v>1</v>
      </c>
      <c r="J6" s="5">
        <v>0</v>
      </c>
      <c r="K6" s="5">
        <v>7</v>
      </c>
      <c r="L6" s="5">
        <v>41</v>
      </c>
      <c r="M6" s="5">
        <v>3</v>
      </c>
      <c r="N6" s="3" t="s">
        <v>110</v>
      </c>
      <c r="O6" s="3" t="s">
        <v>17</v>
      </c>
      <c r="P6" s="3"/>
      <c r="R6" s="5"/>
      <c r="S6" s="17"/>
    </row>
    <row r="7" spans="1:19">
      <c r="A7" s="5">
        <v>9</v>
      </c>
      <c r="B7" s="5">
        <v>33</v>
      </c>
      <c r="C7" s="5">
        <v>15</v>
      </c>
      <c r="D7" s="5">
        <v>7</v>
      </c>
      <c r="E7" s="5">
        <v>33</v>
      </c>
      <c r="F7" s="5">
        <v>27</v>
      </c>
      <c r="G7" s="5">
        <v>4</v>
      </c>
      <c r="H7" s="5">
        <v>49</v>
      </c>
      <c r="I7" s="5">
        <v>1</v>
      </c>
      <c r="J7" s="5">
        <v>0</v>
      </c>
      <c r="K7" s="5">
        <v>23</v>
      </c>
      <c r="L7" s="5">
        <v>107</v>
      </c>
      <c r="M7" s="5">
        <v>8</v>
      </c>
      <c r="N7" s="3" t="s">
        <v>110</v>
      </c>
      <c r="O7" s="3" t="s">
        <v>18</v>
      </c>
      <c r="P7" s="3"/>
      <c r="R7" s="5"/>
      <c r="S7" s="17"/>
    </row>
    <row r="8" spans="1:19">
      <c r="A8" s="5">
        <v>4</v>
      </c>
      <c r="B8" s="5">
        <v>22</v>
      </c>
      <c r="C8" s="5">
        <v>22</v>
      </c>
      <c r="D8" s="5">
        <v>15</v>
      </c>
      <c r="E8" s="5">
        <v>38</v>
      </c>
      <c r="F8" s="5">
        <v>12</v>
      </c>
      <c r="G8" s="5">
        <v>6</v>
      </c>
      <c r="H8" s="5">
        <v>59</v>
      </c>
      <c r="I8" s="5">
        <v>0</v>
      </c>
      <c r="J8" s="5">
        <v>0</v>
      </c>
      <c r="K8" s="5">
        <v>35</v>
      </c>
      <c r="L8" s="5">
        <v>90</v>
      </c>
      <c r="M8" s="5">
        <v>7</v>
      </c>
      <c r="N8" s="3" t="s">
        <v>110</v>
      </c>
      <c r="O8" s="3" t="s">
        <v>19</v>
      </c>
      <c r="P8" s="3"/>
      <c r="R8" s="5"/>
      <c r="S8" s="17"/>
    </row>
    <row r="9" spans="1:19">
      <c r="A9" s="5">
        <v>0</v>
      </c>
      <c r="B9" s="5">
        <v>39</v>
      </c>
      <c r="C9" s="5">
        <v>10</v>
      </c>
      <c r="D9" s="5">
        <v>16</v>
      </c>
      <c r="E9" s="5">
        <v>6</v>
      </c>
      <c r="F9" s="5">
        <v>12</v>
      </c>
      <c r="G9" s="5">
        <v>1</v>
      </c>
      <c r="H9" s="5">
        <v>23</v>
      </c>
      <c r="I9" s="5">
        <v>0</v>
      </c>
      <c r="J9" s="5">
        <v>0</v>
      </c>
      <c r="K9" s="5">
        <v>25</v>
      </c>
      <c r="L9" s="5">
        <v>173</v>
      </c>
      <c r="M9" s="5">
        <v>19</v>
      </c>
      <c r="N9" s="3" t="s">
        <v>110</v>
      </c>
      <c r="O9" s="3" t="s">
        <v>20</v>
      </c>
      <c r="P9" s="3"/>
      <c r="R9" s="5"/>
      <c r="S9" s="17"/>
    </row>
    <row r="10" spans="1:19">
      <c r="A10" s="23">
        <v>5</v>
      </c>
      <c r="B10" s="23">
        <v>46</v>
      </c>
      <c r="C10" s="23">
        <v>12</v>
      </c>
      <c r="D10" s="23">
        <v>4</v>
      </c>
      <c r="E10" s="23">
        <v>17</v>
      </c>
      <c r="F10" s="23">
        <v>17</v>
      </c>
      <c r="G10" s="23">
        <v>4</v>
      </c>
      <c r="H10" s="23">
        <v>38</v>
      </c>
      <c r="I10" s="23">
        <v>0</v>
      </c>
      <c r="J10" s="23">
        <v>1</v>
      </c>
      <c r="K10" s="23">
        <v>6</v>
      </c>
      <c r="L10" s="23">
        <v>103</v>
      </c>
      <c r="M10" s="23">
        <v>97</v>
      </c>
      <c r="N10" s="1" t="s">
        <v>21</v>
      </c>
      <c r="O10" s="1" t="s">
        <v>22</v>
      </c>
      <c r="P10" s="1"/>
      <c r="R10" s="5"/>
      <c r="S10" s="17"/>
    </row>
    <row r="11" spans="1:19">
      <c r="A11" s="23">
        <v>3</v>
      </c>
      <c r="B11" s="23">
        <v>53</v>
      </c>
      <c r="C11" s="23">
        <v>5</v>
      </c>
      <c r="D11" s="23">
        <v>15</v>
      </c>
      <c r="E11" s="23">
        <v>17</v>
      </c>
      <c r="F11" s="23">
        <v>12</v>
      </c>
      <c r="G11" s="23">
        <v>3</v>
      </c>
      <c r="H11" s="23">
        <v>21</v>
      </c>
      <c r="I11" s="23">
        <v>0</v>
      </c>
      <c r="J11" s="23">
        <v>0</v>
      </c>
      <c r="K11" s="23">
        <v>4</v>
      </c>
      <c r="L11" s="23">
        <v>181</v>
      </c>
      <c r="M11" s="23">
        <v>67</v>
      </c>
      <c r="N11" s="1" t="s">
        <v>21</v>
      </c>
      <c r="O11" s="1" t="s">
        <v>23</v>
      </c>
      <c r="P11" s="1"/>
      <c r="R11" s="5"/>
    </row>
    <row r="12" spans="1:19">
      <c r="A12" s="23">
        <v>0</v>
      </c>
      <c r="B12" s="23">
        <v>35</v>
      </c>
      <c r="C12" s="23">
        <v>3</v>
      </c>
      <c r="D12" s="23">
        <v>7</v>
      </c>
      <c r="E12" s="23">
        <v>19</v>
      </c>
      <c r="F12" s="23">
        <v>12</v>
      </c>
      <c r="G12" s="23">
        <v>0</v>
      </c>
      <c r="H12" s="23">
        <v>9</v>
      </c>
      <c r="I12" s="23">
        <v>0</v>
      </c>
      <c r="J12" s="23">
        <v>0</v>
      </c>
      <c r="K12" s="23">
        <v>1</v>
      </c>
      <c r="L12" s="23">
        <v>76</v>
      </c>
      <c r="M12" s="23">
        <v>31</v>
      </c>
      <c r="N12" s="1" t="s">
        <v>21</v>
      </c>
      <c r="O12" s="1" t="s">
        <v>25</v>
      </c>
      <c r="P12" s="1"/>
      <c r="R12" s="5"/>
    </row>
    <row r="13" spans="1:19">
      <c r="A13" s="18">
        <v>16</v>
      </c>
      <c r="B13" s="18">
        <v>20</v>
      </c>
      <c r="C13" s="18">
        <v>7</v>
      </c>
      <c r="D13" s="18">
        <v>10</v>
      </c>
      <c r="E13" s="18">
        <v>100</v>
      </c>
      <c r="F13" s="18">
        <v>31</v>
      </c>
      <c r="G13" s="18">
        <v>3</v>
      </c>
      <c r="H13" s="18">
        <v>87</v>
      </c>
      <c r="I13" s="18">
        <v>0</v>
      </c>
      <c r="J13" s="18">
        <v>0</v>
      </c>
      <c r="K13" s="18">
        <v>0</v>
      </c>
      <c r="L13" s="18">
        <v>35</v>
      </c>
      <c r="M13" s="18">
        <v>1</v>
      </c>
      <c r="N13" s="1" t="s">
        <v>26</v>
      </c>
      <c r="O13" s="1" t="s">
        <v>27</v>
      </c>
      <c r="P13" s="1"/>
      <c r="R13" s="6"/>
      <c r="S13" s="17"/>
    </row>
    <row r="14" spans="1:19">
      <c r="A14" s="18">
        <v>13</v>
      </c>
      <c r="B14" s="18">
        <v>21</v>
      </c>
      <c r="C14" s="18">
        <v>8</v>
      </c>
      <c r="D14" s="18">
        <v>3</v>
      </c>
      <c r="E14" s="18">
        <v>102</v>
      </c>
      <c r="F14" s="18">
        <v>32</v>
      </c>
      <c r="G14" s="18">
        <v>1</v>
      </c>
      <c r="H14" s="18">
        <v>71</v>
      </c>
      <c r="I14" s="18">
        <v>0</v>
      </c>
      <c r="J14" s="18">
        <v>0</v>
      </c>
      <c r="K14" s="18">
        <v>1</v>
      </c>
      <c r="L14" s="18">
        <v>47</v>
      </c>
      <c r="M14" s="18">
        <v>0</v>
      </c>
      <c r="N14" s="1" t="s">
        <v>26</v>
      </c>
      <c r="O14" s="1" t="s">
        <v>29</v>
      </c>
      <c r="P14" s="1"/>
    </row>
    <row r="15" spans="1:19">
      <c r="A15" s="18">
        <v>4</v>
      </c>
      <c r="B15" s="18">
        <v>32</v>
      </c>
      <c r="C15" s="18">
        <v>9</v>
      </c>
      <c r="D15" s="18">
        <v>52</v>
      </c>
      <c r="E15" s="18">
        <v>16</v>
      </c>
      <c r="F15" s="18">
        <v>8</v>
      </c>
      <c r="G15" s="18">
        <v>0</v>
      </c>
      <c r="H15" s="18">
        <v>14</v>
      </c>
      <c r="I15" s="18">
        <v>0</v>
      </c>
      <c r="J15" s="18">
        <v>3</v>
      </c>
      <c r="K15" s="18">
        <v>4</v>
      </c>
      <c r="L15" s="18">
        <v>194</v>
      </c>
      <c r="M15" s="18">
        <v>22</v>
      </c>
      <c r="N15" s="1" t="s">
        <v>26</v>
      </c>
      <c r="O15" s="1" t="s">
        <v>30</v>
      </c>
      <c r="P15" s="1"/>
      <c r="R15" s="6"/>
      <c r="S15" s="17"/>
    </row>
    <row r="16" spans="1:19">
      <c r="A16" s="18">
        <v>20</v>
      </c>
      <c r="B16" s="18">
        <v>18</v>
      </c>
      <c r="C16" s="18">
        <v>1</v>
      </c>
      <c r="D16" s="18">
        <v>13</v>
      </c>
      <c r="E16" s="18">
        <v>77</v>
      </c>
      <c r="F16" s="18">
        <v>32</v>
      </c>
      <c r="G16" s="18">
        <v>4</v>
      </c>
      <c r="H16" s="18">
        <v>94</v>
      </c>
      <c r="I16" s="18">
        <v>3</v>
      </c>
      <c r="J16" s="18">
        <v>0</v>
      </c>
      <c r="K16" s="18">
        <v>1</v>
      </c>
      <c r="L16" s="18">
        <v>37</v>
      </c>
      <c r="M16" s="18">
        <v>2</v>
      </c>
      <c r="N16" s="1" t="s">
        <v>26</v>
      </c>
      <c r="O16" s="1" t="s">
        <v>33</v>
      </c>
      <c r="P16" s="1"/>
      <c r="R16" s="6"/>
      <c r="S16" s="17"/>
    </row>
    <row r="17" spans="1:16">
      <c r="A17" s="18">
        <v>13</v>
      </c>
      <c r="B17" s="18">
        <v>13</v>
      </c>
      <c r="C17" s="18">
        <v>1</v>
      </c>
      <c r="D17" s="18">
        <v>5</v>
      </c>
      <c r="E17" s="18">
        <v>70</v>
      </c>
      <c r="F17" s="18">
        <v>42</v>
      </c>
      <c r="G17" s="18">
        <v>6</v>
      </c>
      <c r="H17" s="18">
        <v>101</v>
      </c>
      <c r="I17" s="18">
        <v>0</v>
      </c>
      <c r="J17" s="18">
        <v>0</v>
      </c>
      <c r="K17" s="18">
        <v>3</v>
      </c>
      <c r="L17" s="18">
        <v>46</v>
      </c>
      <c r="M17" s="18">
        <v>2</v>
      </c>
      <c r="N17" s="1" t="s">
        <v>26</v>
      </c>
      <c r="O17" s="1" t="s">
        <v>39</v>
      </c>
      <c r="P17" s="1"/>
    </row>
    <row r="18" spans="1:16">
      <c r="A18" s="18">
        <v>18</v>
      </c>
      <c r="B18" s="18">
        <v>12</v>
      </c>
      <c r="C18" s="18">
        <v>9</v>
      </c>
      <c r="D18" s="18">
        <v>7</v>
      </c>
      <c r="E18" s="18">
        <v>92</v>
      </c>
      <c r="F18" s="18">
        <v>34</v>
      </c>
      <c r="G18" s="18">
        <v>6</v>
      </c>
      <c r="H18" s="18">
        <v>92</v>
      </c>
      <c r="I18" s="18">
        <v>0</v>
      </c>
      <c r="J18" s="18">
        <v>0</v>
      </c>
      <c r="K18" s="18">
        <v>0</v>
      </c>
      <c r="L18" s="18">
        <v>30</v>
      </c>
      <c r="M18" s="18">
        <v>1</v>
      </c>
      <c r="N18" s="1" t="s">
        <v>26</v>
      </c>
      <c r="O18" s="1" t="s">
        <v>40</v>
      </c>
      <c r="P18" s="1"/>
    </row>
    <row r="19" spans="1:16">
      <c r="A19" s="18">
        <v>5</v>
      </c>
      <c r="B19" s="18">
        <v>10</v>
      </c>
      <c r="C19" s="18">
        <v>2</v>
      </c>
      <c r="D19" s="18">
        <v>6</v>
      </c>
      <c r="E19" s="18">
        <v>111</v>
      </c>
      <c r="F19" s="18">
        <v>31</v>
      </c>
      <c r="G19" s="18">
        <v>2</v>
      </c>
      <c r="H19" s="18">
        <v>91</v>
      </c>
      <c r="I19" s="18">
        <v>1</v>
      </c>
      <c r="J19" s="18">
        <v>0</v>
      </c>
      <c r="K19" s="18">
        <v>0</v>
      </c>
      <c r="L19" s="18">
        <v>40</v>
      </c>
      <c r="M19" s="18">
        <v>0</v>
      </c>
      <c r="N19" s="1" t="s">
        <v>26</v>
      </c>
      <c r="O19" s="1" t="s">
        <v>28</v>
      </c>
      <c r="P19" s="1"/>
    </row>
    <row r="20" spans="1:16">
      <c r="A20" s="18">
        <v>21</v>
      </c>
      <c r="B20" s="18">
        <v>29</v>
      </c>
      <c r="C20" s="18">
        <v>4</v>
      </c>
      <c r="D20" s="18">
        <v>9</v>
      </c>
      <c r="E20" s="18">
        <v>102</v>
      </c>
      <c r="F20" s="18">
        <v>53</v>
      </c>
      <c r="G20" s="18">
        <v>2</v>
      </c>
      <c r="H20" s="18">
        <v>80</v>
      </c>
      <c r="I20" s="18">
        <v>3</v>
      </c>
      <c r="J20" s="18">
        <v>0</v>
      </c>
      <c r="K20" s="18">
        <v>1</v>
      </c>
      <c r="L20" s="18">
        <v>27</v>
      </c>
      <c r="M20" s="18">
        <v>0</v>
      </c>
      <c r="N20" s="1" t="s">
        <v>26</v>
      </c>
      <c r="O20" s="1" t="s">
        <v>32</v>
      </c>
      <c r="P20" s="1"/>
    </row>
    <row r="21" spans="1:16">
      <c r="A21" s="18">
        <v>22</v>
      </c>
      <c r="B21" s="18">
        <v>17</v>
      </c>
      <c r="C21" s="18">
        <v>6</v>
      </c>
      <c r="D21" s="18">
        <v>6</v>
      </c>
      <c r="E21" s="18">
        <v>105</v>
      </c>
      <c r="F21" s="18">
        <v>44</v>
      </c>
      <c r="G21" s="18">
        <v>4</v>
      </c>
      <c r="H21" s="18">
        <v>74</v>
      </c>
      <c r="I21" s="18">
        <v>0</v>
      </c>
      <c r="J21" s="18">
        <v>0</v>
      </c>
      <c r="K21" s="18">
        <v>2</v>
      </c>
      <c r="L21" s="18">
        <v>18</v>
      </c>
      <c r="M21" s="18">
        <v>0</v>
      </c>
      <c r="N21" s="1" t="s">
        <v>26</v>
      </c>
      <c r="O21" s="1" t="s">
        <v>34</v>
      </c>
      <c r="P21" s="1"/>
    </row>
    <row r="22" spans="1:16">
      <c r="A22" s="18">
        <v>18</v>
      </c>
      <c r="B22" s="18">
        <v>10</v>
      </c>
      <c r="C22" s="18">
        <v>14</v>
      </c>
      <c r="D22" s="18">
        <v>2</v>
      </c>
      <c r="E22" s="18">
        <v>79</v>
      </c>
      <c r="F22" s="18">
        <v>33</v>
      </c>
      <c r="G22" s="18">
        <v>17</v>
      </c>
      <c r="H22" s="18">
        <v>109</v>
      </c>
      <c r="I22" s="18">
        <v>1</v>
      </c>
      <c r="J22" s="18">
        <v>0</v>
      </c>
      <c r="K22" s="18">
        <v>0</v>
      </c>
      <c r="L22" s="18">
        <v>24</v>
      </c>
      <c r="M22" s="18">
        <v>3</v>
      </c>
      <c r="N22" s="1" t="s">
        <v>26</v>
      </c>
      <c r="O22" s="1" t="s">
        <v>35</v>
      </c>
      <c r="P22" s="1"/>
    </row>
    <row r="23" spans="1:16">
      <c r="A23" s="18">
        <v>10</v>
      </c>
      <c r="B23" s="18">
        <v>6</v>
      </c>
      <c r="C23" s="18">
        <v>3</v>
      </c>
      <c r="D23" s="18">
        <v>5</v>
      </c>
      <c r="E23" s="18">
        <v>67</v>
      </c>
      <c r="F23" s="18">
        <v>61</v>
      </c>
      <c r="G23" s="18">
        <v>9</v>
      </c>
      <c r="H23" s="18">
        <v>99</v>
      </c>
      <c r="I23" s="18">
        <v>0</v>
      </c>
      <c r="J23" s="18">
        <v>0</v>
      </c>
      <c r="K23" s="18">
        <v>2</v>
      </c>
      <c r="L23" s="18">
        <v>37</v>
      </c>
      <c r="M23" s="18">
        <v>0</v>
      </c>
      <c r="N23" s="1" t="s">
        <v>26</v>
      </c>
      <c r="O23" s="1" t="s">
        <v>36</v>
      </c>
      <c r="P23" s="1"/>
    </row>
    <row r="24" spans="1:16">
      <c r="A24" s="18">
        <v>17</v>
      </c>
      <c r="B24" s="18">
        <v>6</v>
      </c>
      <c r="C24" s="18">
        <v>4</v>
      </c>
      <c r="D24" s="18">
        <v>8</v>
      </c>
      <c r="E24" s="18">
        <v>84</v>
      </c>
      <c r="F24" s="18">
        <v>48</v>
      </c>
      <c r="G24" s="18">
        <v>8</v>
      </c>
      <c r="H24" s="18">
        <v>106</v>
      </c>
      <c r="I24" s="18">
        <v>0</v>
      </c>
      <c r="J24" s="18">
        <v>0</v>
      </c>
      <c r="K24" s="18">
        <v>0</v>
      </c>
      <c r="L24" s="18">
        <v>30</v>
      </c>
      <c r="M24" s="18">
        <v>1</v>
      </c>
      <c r="N24" s="1" t="s">
        <v>26</v>
      </c>
      <c r="O24" s="1" t="s">
        <v>37</v>
      </c>
      <c r="P24" s="1"/>
    </row>
    <row r="25" spans="1:16">
      <c r="A25" s="18">
        <v>14</v>
      </c>
      <c r="B25" s="18">
        <v>8</v>
      </c>
      <c r="C25" s="18">
        <v>0</v>
      </c>
      <c r="D25" s="18">
        <v>9</v>
      </c>
      <c r="E25" s="18">
        <v>78</v>
      </c>
      <c r="F25" s="18">
        <v>32</v>
      </c>
      <c r="G25" s="18">
        <v>8</v>
      </c>
      <c r="H25" s="18">
        <v>127</v>
      </c>
      <c r="I25" s="18">
        <v>0</v>
      </c>
      <c r="J25" s="18">
        <v>0</v>
      </c>
      <c r="K25" s="18">
        <v>0</v>
      </c>
      <c r="L25" s="18">
        <v>31</v>
      </c>
      <c r="M25" s="18">
        <v>0</v>
      </c>
      <c r="N25" s="1" t="s">
        <v>26</v>
      </c>
      <c r="O25" s="1" t="s">
        <v>38</v>
      </c>
      <c r="P25" s="1"/>
    </row>
    <row r="26" spans="1:16">
      <c r="A26" s="18">
        <v>7</v>
      </c>
      <c r="B26" s="18">
        <v>6</v>
      </c>
      <c r="C26" s="18">
        <v>0</v>
      </c>
      <c r="D26" s="18">
        <v>7</v>
      </c>
      <c r="E26" s="18">
        <v>78</v>
      </c>
      <c r="F26" s="18">
        <v>40</v>
      </c>
      <c r="G26" s="18">
        <v>13</v>
      </c>
      <c r="H26" s="18">
        <v>109</v>
      </c>
      <c r="I26" s="18">
        <v>0</v>
      </c>
      <c r="J26" s="18">
        <v>0</v>
      </c>
      <c r="K26" s="18">
        <v>2</v>
      </c>
      <c r="L26" s="18">
        <v>41</v>
      </c>
      <c r="M26" s="18">
        <v>0</v>
      </c>
      <c r="N26" s="1" t="s">
        <v>26</v>
      </c>
      <c r="O26" s="1" t="s">
        <v>41</v>
      </c>
      <c r="P26" s="1"/>
    </row>
    <row r="27" spans="1:16">
      <c r="A27" s="18">
        <v>7</v>
      </c>
      <c r="B27" s="18">
        <v>15</v>
      </c>
      <c r="C27" s="18">
        <v>1</v>
      </c>
      <c r="D27" s="18">
        <v>10</v>
      </c>
      <c r="E27" s="18">
        <v>84</v>
      </c>
      <c r="F27" s="18">
        <v>34</v>
      </c>
      <c r="G27" s="18">
        <v>5</v>
      </c>
      <c r="H27" s="18">
        <v>108</v>
      </c>
      <c r="I27" s="18">
        <v>0</v>
      </c>
      <c r="J27" s="18">
        <v>0</v>
      </c>
      <c r="K27" s="18">
        <v>2</v>
      </c>
      <c r="L27" s="18">
        <v>38</v>
      </c>
      <c r="M27" s="18">
        <v>0</v>
      </c>
      <c r="N27" s="1" t="s">
        <v>26</v>
      </c>
      <c r="O27" s="1" t="s">
        <v>42</v>
      </c>
      <c r="P27" s="1"/>
    </row>
    <row r="28" spans="1:16">
      <c r="A28" s="18">
        <v>19</v>
      </c>
      <c r="B28" s="18">
        <v>10</v>
      </c>
      <c r="C28" s="18">
        <v>2</v>
      </c>
      <c r="D28" s="18">
        <v>12</v>
      </c>
      <c r="E28" s="18">
        <v>57</v>
      </c>
      <c r="F28" s="18">
        <v>41</v>
      </c>
      <c r="G28" s="18">
        <v>12</v>
      </c>
      <c r="H28" s="18">
        <v>106</v>
      </c>
      <c r="I28" s="18">
        <v>0</v>
      </c>
      <c r="J28" s="18">
        <v>0</v>
      </c>
      <c r="K28" s="18">
        <v>0</v>
      </c>
      <c r="L28" s="18">
        <v>50</v>
      </c>
      <c r="M28" s="18">
        <v>0</v>
      </c>
      <c r="N28" s="1" t="s">
        <v>26</v>
      </c>
      <c r="O28" s="1" t="s">
        <v>43</v>
      </c>
      <c r="P28" s="1"/>
    </row>
    <row r="29" spans="1:16">
      <c r="A29" s="18">
        <v>16</v>
      </c>
      <c r="B29" s="18">
        <v>27</v>
      </c>
      <c r="C29" s="18">
        <v>2</v>
      </c>
      <c r="D29" s="18">
        <v>7</v>
      </c>
      <c r="E29" s="18">
        <v>85</v>
      </c>
      <c r="F29" s="18">
        <v>36</v>
      </c>
      <c r="G29" s="18">
        <v>7</v>
      </c>
      <c r="H29" s="18">
        <v>75</v>
      </c>
      <c r="I29" s="18">
        <v>0</v>
      </c>
      <c r="J29" s="18">
        <v>0</v>
      </c>
      <c r="K29" s="18">
        <v>0</v>
      </c>
      <c r="L29" s="18">
        <v>43</v>
      </c>
      <c r="M29" s="18">
        <v>1</v>
      </c>
      <c r="N29" s="1" t="s">
        <v>26</v>
      </c>
      <c r="O29" s="1" t="s">
        <v>48</v>
      </c>
      <c r="P29" s="1"/>
    </row>
    <row r="30" spans="1:16">
      <c r="A30" s="18">
        <v>29</v>
      </c>
      <c r="B30" s="18">
        <v>16</v>
      </c>
      <c r="C30" s="18">
        <v>1</v>
      </c>
      <c r="D30" s="18">
        <v>4</v>
      </c>
      <c r="E30" s="18">
        <v>122</v>
      </c>
      <c r="F30" s="18">
        <v>35</v>
      </c>
      <c r="G30" s="18">
        <v>21</v>
      </c>
      <c r="H30" s="18">
        <v>77</v>
      </c>
      <c r="I30" s="18">
        <v>0</v>
      </c>
      <c r="J30" s="18">
        <v>0</v>
      </c>
      <c r="K30" s="18">
        <v>1</v>
      </c>
      <c r="L30" s="18">
        <v>24</v>
      </c>
      <c r="M30" s="18">
        <v>1</v>
      </c>
      <c r="N30" s="1" t="s">
        <v>26</v>
      </c>
      <c r="O30" s="1" t="s">
        <v>47</v>
      </c>
      <c r="P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C7" workbookViewId="0">
      <selection activeCell="A13" sqref="A13:O30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109</v>
      </c>
      <c r="M1" s="1" t="s">
        <v>108</v>
      </c>
      <c r="N1" s="1" t="s">
        <v>11</v>
      </c>
      <c r="O1" s="1" t="s">
        <v>12</v>
      </c>
    </row>
    <row r="2" spans="1:15">
      <c r="A2" s="4">
        <f>PCAphytos_count!A2*100/220</f>
        <v>2.2727272727272729</v>
      </c>
      <c r="B2" s="4">
        <f>PCAphytos_count!B2*100/220</f>
        <v>7.7272727272727275</v>
      </c>
      <c r="C2" s="4">
        <f>PCAphytos_count!C2*100/220</f>
        <v>0.45454545454545453</v>
      </c>
      <c r="D2" s="4">
        <f>PCAphytos_count!D2*100/220</f>
        <v>4.0909090909090908</v>
      </c>
      <c r="E2" s="4">
        <f>PCAphytos_count!E2*100/220</f>
        <v>14.545454545454545</v>
      </c>
      <c r="F2" s="4">
        <f>PCAphytos_count!F2*100/220</f>
        <v>18.636363636363637</v>
      </c>
      <c r="G2" s="4">
        <f>PCAphytos_count!G2*100/220</f>
        <v>0.90909090909090906</v>
      </c>
      <c r="H2" s="4">
        <f>PCAphytos_count!H2*100/220</f>
        <v>18.636363636363637</v>
      </c>
      <c r="I2" s="4">
        <f>PCAphytos_count!I2*100/220</f>
        <v>0</v>
      </c>
      <c r="J2" s="4">
        <f>PCAphytos_count!J2*100/220</f>
        <v>0</v>
      </c>
      <c r="K2" s="4">
        <f>PCAphytos_count!K2*100/220</f>
        <v>0.90909090909090906</v>
      </c>
      <c r="L2" s="4">
        <f>PCAphytos_count!L2*100/220</f>
        <v>26.363636363636363</v>
      </c>
      <c r="M2" s="4">
        <f>PCAphytos_count!M2*100/220</f>
        <v>5.4545454545454541</v>
      </c>
      <c r="N2" s="3" t="s">
        <v>110</v>
      </c>
      <c r="O2" s="3" t="s">
        <v>13</v>
      </c>
    </row>
    <row r="3" spans="1:15">
      <c r="A3" s="4">
        <f>PCAphytos_count!A3*100/327</f>
        <v>3.0581039755351682</v>
      </c>
      <c r="B3" s="4">
        <f>PCAphytos_count!B3*100/327</f>
        <v>11.926605504587156</v>
      </c>
      <c r="C3" s="4">
        <f>PCAphytos_count!C3*100/327</f>
        <v>3.669724770642202</v>
      </c>
      <c r="D3" s="4">
        <f>PCAphytos_count!D3*100/327</f>
        <v>2.4464831804281344</v>
      </c>
      <c r="E3" s="4">
        <f>PCAphytos_count!E3*100/327</f>
        <v>19.571865443425075</v>
      </c>
      <c r="F3" s="4">
        <f>PCAphytos_count!F3*100/327</f>
        <v>16.513761467889907</v>
      </c>
      <c r="G3" s="4">
        <f>PCAphytos_count!G3*100/327</f>
        <v>1.2232415902140672</v>
      </c>
      <c r="H3" s="4">
        <f>PCAphytos_count!H3*100/327</f>
        <v>25.076452599388379</v>
      </c>
      <c r="I3" s="4">
        <f>PCAphytos_count!I3*100/327</f>
        <v>0</v>
      </c>
      <c r="J3" s="4">
        <f>PCAphytos_count!J3*100/327</f>
        <v>0</v>
      </c>
      <c r="K3" s="4">
        <f>PCAphytos_count!K3*100/327</f>
        <v>1.5290519877675841</v>
      </c>
      <c r="L3" s="4">
        <f>PCAphytos_count!L3*100/327</f>
        <v>14.067278287461773</v>
      </c>
      <c r="M3" s="4">
        <f>PCAphytos_count!M3*100/327</f>
        <v>0.91743119266055051</v>
      </c>
      <c r="N3" s="3" t="s">
        <v>110</v>
      </c>
      <c r="O3" s="3" t="s">
        <v>14</v>
      </c>
    </row>
    <row r="4" spans="1:15">
      <c r="A4" s="4">
        <f>PCAphytos_count!A4*100/465</f>
        <v>2.3655913978494625</v>
      </c>
      <c r="B4" s="4">
        <f>PCAphytos_count!B4*100/465</f>
        <v>21.29032258064516</v>
      </c>
      <c r="C4" s="4">
        <f>PCAphytos_count!C4*100/465</f>
        <v>2.795698924731183</v>
      </c>
      <c r="D4" s="4">
        <f>PCAphytos_count!D4*100/465</f>
        <v>20.86021505376344</v>
      </c>
      <c r="E4" s="4">
        <f>PCAphytos_count!E4*100/465</f>
        <v>10.75268817204301</v>
      </c>
      <c r="F4" s="4">
        <f>PCAphytos_count!F4*100/465</f>
        <v>9.0322580645161299</v>
      </c>
      <c r="G4" s="4">
        <f>PCAphytos_count!G4*100/465</f>
        <v>0</v>
      </c>
      <c r="H4" s="4">
        <f>PCAphytos_count!H4*100/465</f>
        <v>14.193548387096774</v>
      </c>
      <c r="I4" s="4">
        <f>PCAphytos_count!I4*100/465</f>
        <v>0</v>
      </c>
      <c r="J4" s="4">
        <f>PCAphytos_count!J4*100/465</f>
        <v>0</v>
      </c>
      <c r="K4" s="4">
        <f>PCAphytos_count!K4*100/465</f>
        <v>0</v>
      </c>
      <c r="L4" s="4">
        <f>PCAphytos_count!L4*100/465</f>
        <v>16.129032258064516</v>
      </c>
      <c r="M4" s="4">
        <f>PCAphytos_count!M4*100/465</f>
        <v>2.5806451612903225</v>
      </c>
      <c r="N4" s="3" t="s">
        <v>110</v>
      </c>
      <c r="O4" s="3" t="s">
        <v>15</v>
      </c>
    </row>
    <row r="5" spans="1:15">
      <c r="A5" s="4">
        <f>PCAphytos_count!A5*100/558</f>
        <v>0.89605734767025091</v>
      </c>
      <c r="B5" s="4">
        <f>PCAphytos_count!B5*100/558</f>
        <v>11.827956989247312</v>
      </c>
      <c r="C5" s="4">
        <f>PCAphytos_count!C5*100/558</f>
        <v>3.5842293906810037</v>
      </c>
      <c r="D5" s="4">
        <f>PCAphytos_count!D5*100/558</f>
        <v>39.426523297491038</v>
      </c>
      <c r="E5" s="4">
        <f>PCAphytos_count!E5*100/558</f>
        <v>8.064516129032258</v>
      </c>
      <c r="F5" s="4">
        <f>PCAphytos_count!F5*100/558</f>
        <v>4.301075268817204</v>
      </c>
      <c r="G5" s="4">
        <f>PCAphytos_count!G5*100/558</f>
        <v>0</v>
      </c>
      <c r="H5" s="4">
        <f>PCAphytos_count!H5*100/558</f>
        <v>15.412186379928315</v>
      </c>
      <c r="I5" s="4">
        <f>PCAphytos_count!I5*100/558</f>
        <v>0</v>
      </c>
      <c r="J5" s="4">
        <f>PCAphytos_count!J5*100/558</f>
        <v>0</v>
      </c>
      <c r="K5" s="4">
        <f>PCAphytos_count!K5*100/558</f>
        <v>0</v>
      </c>
      <c r="L5" s="4">
        <f>PCAphytos_count!L5*100/558</f>
        <v>14.157706093189963</v>
      </c>
      <c r="M5" s="4">
        <f>PCAphytos_count!M5*100/558</f>
        <v>2.3297491039426523</v>
      </c>
      <c r="N5" s="3" t="s">
        <v>110</v>
      </c>
      <c r="O5" s="3" t="s">
        <v>16</v>
      </c>
    </row>
    <row r="6" spans="1:15">
      <c r="A6" s="4">
        <f>PCAphytos_count!A6*100/350</f>
        <v>5.4285714285714288</v>
      </c>
      <c r="B6" s="4">
        <f>PCAphytos_count!B6*100/350</f>
        <v>18.857142857142858</v>
      </c>
      <c r="C6" s="4">
        <f>PCAphytos_count!C6*100/350</f>
        <v>4.5714285714285712</v>
      </c>
      <c r="D6" s="4">
        <f>PCAphytos_count!D6*100/350</f>
        <v>0.5714285714285714</v>
      </c>
      <c r="E6" s="4">
        <f>PCAphytos_count!E6*100/350</f>
        <v>19.428571428571427</v>
      </c>
      <c r="F6" s="4">
        <f>PCAphytos_count!F6*100/350</f>
        <v>8.2857142857142865</v>
      </c>
      <c r="G6" s="4">
        <f>PCAphytos_count!G6*100/350</f>
        <v>4.2857142857142856</v>
      </c>
      <c r="H6" s="4">
        <f>PCAphytos_count!H6*100/350</f>
        <v>23.714285714285715</v>
      </c>
      <c r="I6" s="4">
        <f>PCAphytos_count!I6*100/350</f>
        <v>0.2857142857142857</v>
      </c>
      <c r="J6" s="4">
        <f>PCAphytos_count!J6*100/350</f>
        <v>0</v>
      </c>
      <c r="K6" s="4">
        <f>PCAphytos_count!K6*100/350</f>
        <v>2</v>
      </c>
      <c r="L6" s="4">
        <f>PCAphytos_count!L6*100/350</f>
        <v>11.714285714285714</v>
      </c>
      <c r="M6" s="4">
        <f>PCAphytos_count!M6*100/350</f>
        <v>0.8571428571428571</v>
      </c>
      <c r="N6" s="3" t="s">
        <v>110</v>
      </c>
      <c r="O6" s="3" t="s">
        <v>17</v>
      </c>
    </row>
    <row r="7" spans="1:15">
      <c r="A7" s="4">
        <f>PCAphytos_count!A7*100/316</f>
        <v>2.8481012658227849</v>
      </c>
      <c r="B7" s="4">
        <f>PCAphytos_count!B7*100/316</f>
        <v>10.443037974683545</v>
      </c>
      <c r="C7" s="4">
        <f>PCAphytos_count!C7*100/316</f>
        <v>4.7468354430379751</v>
      </c>
      <c r="D7" s="4">
        <f>PCAphytos_count!D7*100/316</f>
        <v>2.2151898734177213</v>
      </c>
      <c r="E7" s="4">
        <f>PCAphytos_count!E7*100/316</f>
        <v>10.443037974683545</v>
      </c>
      <c r="F7" s="4">
        <f>PCAphytos_count!F7*100/316</f>
        <v>8.5443037974683538</v>
      </c>
      <c r="G7" s="4">
        <f>PCAphytos_count!G7*100/316</f>
        <v>1.2658227848101267</v>
      </c>
      <c r="H7" s="4">
        <f>PCAphytos_count!H7*100/316</f>
        <v>15.50632911392405</v>
      </c>
      <c r="I7" s="4">
        <f>PCAphytos_count!I7*100/316</f>
        <v>0.31645569620253167</v>
      </c>
      <c r="J7" s="4">
        <f>PCAphytos_count!J7*100/316</f>
        <v>0</v>
      </c>
      <c r="K7" s="4">
        <f>PCAphytos_count!K7*100/316</f>
        <v>7.2784810126582276</v>
      </c>
      <c r="L7" s="4">
        <f>PCAphytos_count!L7*100/316</f>
        <v>33.860759493670884</v>
      </c>
      <c r="M7" s="4">
        <f>PCAphytos_count!M7*100/316</f>
        <v>2.5316455696202533</v>
      </c>
      <c r="N7" s="3" t="s">
        <v>110</v>
      </c>
      <c r="O7" s="3" t="s">
        <v>18</v>
      </c>
    </row>
    <row r="8" spans="1:15">
      <c r="A8" s="4">
        <f>PCAphytos_count!A8*100/310</f>
        <v>1.2903225806451613</v>
      </c>
      <c r="B8" s="4">
        <f>PCAphytos_count!B8*100/310</f>
        <v>7.096774193548387</v>
      </c>
      <c r="C8" s="4">
        <f>PCAphytos_count!C8*100/310</f>
        <v>7.096774193548387</v>
      </c>
      <c r="D8" s="4">
        <f>PCAphytos_count!D8*100/310</f>
        <v>4.838709677419355</v>
      </c>
      <c r="E8" s="4">
        <f>PCAphytos_count!E8*100/310</f>
        <v>12.258064516129032</v>
      </c>
      <c r="F8" s="4">
        <f>PCAphytos_count!F8*100/310</f>
        <v>3.870967741935484</v>
      </c>
      <c r="G8" s="4">
        <f>PCAphytos_count!G8*100/310</f>
        <v>1.935483870967742</v>
      </c>
      <c r="H8" s="4">
        <f>PCAphytos_count!H8*100/310</f>
        <v>19.032258064516128</v>
      </c>
      <c r="I8" s="4">
        <f>PCAphytos_count!I8*100/310</f>
        <v>0</v>
      </c>
      <c r="J8" s="4">
        <f>PCAphytos_count!J8*100/310</f>
        <v>0</v>
      </c>
      <c r="K8" s="4">
        <f>PCAphytos_count!K8*100/310</f>
        <v>11.290322580645162</v>
      </c>
      <c r="L8" s="4">
        <f>PCAphytos_count!L8*100/310</f>
        <v>29.032258064516128</v>
      </c>
      <c r="M8" s="4">
        <f>PCAphytos_count!M8*100/310</f>
        <v>2.2580645161290325</v>
      </c>
      <c r="N8" s="3" t="s">
        <v>110</v>
      </c>
      <c r="O8" s="3" t="s">
        <v>19</v>
      </c>
    </row>
    <row r="9" spans="1:15">
      <c r="A9" s="4">
        <f>PCAphytos_count!A9*100/324</f>
        <v>0</v>
      </c>
      <c r="B9" s="4">
        <f>PCAphytos_count!B9*100/324</f>
        <v>12.037037037037036</v>
      </c>
      <c r="C9" s="4">
        <f>PCAphytos_count!C9*100/324</f>
        <v>3.0864197530864197</v>
      </c>
      <c r="D9" s="4">
        <f>PCAphytos_count!D9*100/324</f>
        <v>4.9382716049382713</v>
      </c>
      <c r="E9" s="4">
        <f>PCAphytos_count!E9*100/324</f>
        <v>1.8518518518518519</v>
      </c>
      <c r="F9" s="4">
        <f>PCAphytos_count!F9*100/324</f>
        <v>3.7037037037037037</v>
      </c>
      <c r="G9" s="4">
        <f>PCAphytos_count!G9*100/324</f>
        <v>0.30864197530864196</v>
      </c>
      <c r="H9" s="4">
        <f>PCAphytos_count!H9*100/324</f>
        <v>7.0987654320987659</v>
      </c>
      <c r="I9" s="4">
        <f>PCAphytos_count!I9*100/324</f>
        <v>0</v>
      </c>
      <c r="J9" s="4">
        <f>PCAphytos_count!J9*100/324</f>
        <v>0</v>
      </c>
      <c r="K9" s="4">
        <f>PCAphytos_count!K9*100/324</f>
        <v>7.716049382716049</v>
      </c>
      <c r="L9" s="4">
        <f>PCAphytos_count!L9*100/324</f>
        <v>53.395061728395063</v>
      </c>
      <c r="M9" s="4">
        <f>PCAphytos_count!M9*100/324</f>
        <v>5.8641975308641978</v>
      </c>
      <c r="N9" s="3" t="s">
        <v>110</v>
      </c>
      <c r="O9" s="3" t="s">
        <v>20</v>
      </c>
    </row>
    <row r="10" spans="1:15">
      <c r="A10" s="4">
        <f>PCAphytos_count!A10*100/350</f>
        <v>1.4285714285714286</v>
      </c>
      <c r="B10" s="4">
        <f>PCAphytos_count!B10*100/350</f>
        <v>13.142857142857142</v>
      </c>
      <c r="C10" s="4">
        <f>PCAphytos_count!C10*100/350</f>
        <v>3.4285714285714284</v>
      </c>
      <c r="D10" s="4">
        <f>PCAphytos_count!D10*100/350</f>
        <v>1.1428571428571428</v>
      </c>
      <c r="E10" s="4">
        <f>PCAphytos_count!E10*100/350</f>
        <v>4.8571428571428568</v>
      </c>
      <c r="F10" s="4">
        <f>PCAphytos_count!F10*100/350</f>
        <v>4.8571428571428568</v>
      </c>
      <c r="G10" s="4">
        <f>PCAphytos_count!G10*100/350</f>
        <v>1.1428571428571428</v>
      </c>
      <c r="H10" s="4">
        <f>PCAphytos_count!H10*100/350</f>
        <v>10.857142857142858</v>
      </c>
      <c r="I10" s="4">
        <f>PCAphytos_count!I10*100/350</f>
        <v>0</v>
      </c>
      <c r="J10" s="4">
        <f>PCAphytos_count!J10*100/350</f>
        <v>0.2857142857142857</v>
      </c>
      <c r="K10" s="4">
        <f>PCAphytos_count!K10*100/350</f>
        <v>1.7142857142857142</v>
      </c>
      <c r="L10" s="4">
        <f>PCAphytos_count!L10*100/350</f>
        <v>29.428571428571427</v>
      </c>
      <c r="M10" s="4">
        <f>PCAphytos_count!M10*100/350</f>
        <v>27.714285714285715</v>
      </c>
      <c r="N10" s="1" t="s">
        <v>21</v>
      </c>
      <c r="O10" s="1" t="s">
        <v>22</v>
      </c>
    </row>
    <row r="11" spans="1:15">
      <c r="A11" s="4">
        <f>PCAphytos_count!A11*100/381</f>
        <v>0.78740157480314965</v>
      </c>
      <c r="B11" s="4">
        <f>PCAphytos_count!B11*100/381</f>
        <v>13.910761154855644</v>
      </c>
      <c r="C11" s="4">
        <f>PCAphytos_count!C11*100/381</f>
        <v>1.3123359580052494</v>
      </c>
      <c r="D11" s="4">
        <f>PCAphytos_count!D11*100/381</f>
        <v>3.9370078740157481</v>
      </c>
      <c r="E11" s="4">
        <f>PCAphytos_count!E11*100/381</f>
        <v>4.4619422572178475</v>
      </c>
      <c r="F11" s="4">
        <f>PCAphytos_count!F11*100/381</f>
        <v>3.1496062992125986</v>
      </c>
      <c r="G11" s="4">
        <f>PCAphytos_count!G11*100/381</f>
        <v>0.78740157480314965</v>
      </c>
      <c r="H11" s="4">
        <f>PCAphytos_count!H11*100/381</f>
        <v>5.5118110236220472</v>
      </c>
      <c r="I11" s="4">
        <f>PCAphytos_count!I11*100/381</f>
        <v>0</v>
      </c>
      <c r="J11" s="4">
        <f>PCAphytos_count!J11*100/381</f>
        <v>0</v>
      </c>
      <c r="K11" s="4">
        <f>PCAphytos_count!K11*100/381</f>
        <v>1.0498687664041995</v>
      </c>
      <c r="L11" s="4">
        <f>PCAphytos_count!L11*100/381</f>
        <v>47.506561679790025</v>
      </c>
      <c r="M11" s="4">
        <f>PCAphytos_count!M11*100/381</f>
        <v>17.58530183727034</v>
      </c>
      <c r="N11" s="1" t="s">
        <v>21</v>
      </c>
      <c r="O11" s="1" t="s">
        <v>23</v>
      </c>
    </row>
    <row r="12" spans="1:15">
      <c r="A12" s="4">
        <f>PCAphytos_count!A12*100/193</f>
        <v>0</v>
      </c>
      <c r="B12" s="4">
        <f>PCAphytos_count!B12*100/193</f>
        <v>18.134715025906736</v>
      </c>
      <c r="C12" s="4">
        <f>PCAphytos_count!C12*100/193</f>
        <v>1.5544041450777202</v>
      </c>
      <c r="D12" s="4">
        <f>PCAphytos_count!D12*100/193</f>
        <v>3.6269430051813472</v>
      </c>
      <c r="E12" s="4">
        <f>PCAphytos_count!E12*100/193</f>
        <v>9.8445595854922274</v>
      </c>
      <c r="F12" s="4">
        <f>PCAphytos_count!F12*100/193</f>
        <v>6.2176165803108807</v>
      </c>
      <c r="G12" s="4">
        <f>PCAphytos_count!G12*100/193</f>
        <v>0</v>
      </c>
      <c r="H12" s="4">
        <f>PCAphytos_count!H12*100/193</f>
        <v>4.6632124352331603</v>
      </c>
      <c r="I12" s="4">
        <f>PCAphytos_count!I12*100/193</f>
        <v>0</v>
      </c>
      <c r="J12" s="4">
        <f>PCAphytos_count!J12*100/193</f>
        <v>0</v>
      </c>
      <c r="K12" s="4">
        <f>PCAphytos_count!K12*100/193</f>
        <v>0.51813471502590669</v>
      </c>
      <c r="L12" s="4">
        <f>PCAphytos_count!L12*100/193</f>
        <v>39.37823834196891</v>
      </c>
      <c r="M12" s="4">
        <f>PCAphytos_count!M12*100/193</f>
        <v>16.062176165803109</v>
      </c>
      <c r="N12" s="1" t="s">
        <v>21</v>
      </c>
      <c r="O12" s="1" t="s">
        <v>25</v>
      </c>
    </row>
    <row r="13" spans="1:15">
      <c r="A13" s="4">
        <f>PCAphytos_count!A13*100/310</f>
        <v>5.161290322580645</v>
      </c>
      <c r="B13" s="4">
        <f>PCAphytos_count!B13*100/310</f>
        <v>6.4516129032258061</v>
      </c>
      <c r="C13" s="4">
        <f>PCAphytos_count!C13*100/310</f>
        <v>2.2580645161290325</v>
      </c>
      <c r="D13" s="4">
        <f>PCAphytos_count!D13*100/310</f>
        <v>3.225806451612903</v>
      </c>
      <c r="E13" s="4">
        <f>PCAphytos_count!E13*100/310</f>
        <v>32.258064516129032</v>
      </c>
      <c r="F13" s="4">
        <f>PCAphytos_count!F13*100/310</f>
        <v>10</v>
      </c>
      <c r="G13" s="4">
        <f>PCAphytos_count!G13*100/310</f>
        <v>0.967741935483871</v>
      </c>
      <c r="H13" s="4">
        <f>PCAphytos_count!H13*100/310</f>
        <v>28.06451612903226</v>
      </c>
      <c r="I13" s="4">
        <f>PCAphytos_count!I13*100/310</f>
        <v>0</v>
      </c>
      <c r="J13" s="4">
        <f>PCAphytos_count!J13*100/310</f>
        <v>0</v>
      </c>
      <c r="K13" s="4">
        <f>PCAphytos_count!K13*100/310</f>
        <v>0</v>
      </c>
      <c r="L13" s="4">
        <f>PCAphytos_count!L13*100/310</f>
        <v>11.290322580645162</v>
      </c>
      <c r="M13" s="4">
        <f>PCAphytos_count!M13*100/310</f>
        <v>0.32258064516129031</v>
      </c>
      <c r="N13" s="1" t="s">
        <v>26</v>
      </c>
      <c r="O13" s="1" t="s">
        <v>27</v>
      </c>
    </row>
    <row r="14" spans="1:15">
      <c r="A14" s="4">
        <f>PCAphytos_count!A14*100/299</f>
        <v>4.3478260869565215</v>
      </c>
      <c r="B14" s="4">
        <f>PCAphytos_count!B14*100/299</f>
        <v>7.023411371237458</v>
      </c>
      <c r="C14" s="4">
        <f>PCAphytos_count!C14*100/299</f>
        <v>2.6755852842809364</v>
      </c>
      <c r="D14" s="4">
        <f>PCAphytos_count!D14*100/299</f>
        <v>1.0033444816053512</v>
      </c>
      <c r="E14" s="4">
        <f>PCAphytos_count!E14*100/299</f>
        <v>34.113712374581937</v>
      </c>
      <c r="F14" s="4">
        <f>PCAphytos_count!F14*100/299</f>
        <v>10.702341137123746</v>
      </c>
      <c r="G14" s="4">
        <f>PCAphytos_count!G14*100/299</f>
        <v>0.33444816053511706</v>
      </c>
      <c r="H14" s="4">
        <f>PCAphytos_count!H14*100/299</f>
        <v>23.745819397993312</v>
      </c>
      <c r="I14" s="4">
        <f>PCAphytos_count!I14*100/299</f>
        <v>0</v>
      </c>
      <c r="J14" s="4">
        <f>PCAphytos_count!J14*100/299</f>
        <v>0</v>
      </c>
      <c r="K14" s="4">
        <f>PCAphytos_count!K14*100/299</f>
        <v>0.33444816053511706</v>
      </c>
      <c r="L14" s="4">
        <f>PCAphytos_count!L14*100/299</f>
        <v>15.719063545150501</v>
      </c>
      <c r="M14" s="4">
        <f>PCAphytos_count!M14*100/299</f>
        <v>0</v>
      </c>
      <c r="N14" s="1" t="s">
        <v>26</v>
      </c>
      <c r="O14" s="1" t="s">
        <v>29</v>
      </c>
    </row>
    <row r="15" spans="1:15">
      <c r="A15" s="4">
        <f>PCAphytos_count!A15*100/358</f>
        <v>1.1173184357541899</v>
      </c>
      <c r="B15" s="4">
        <f>PCAphytos_count!B15*100/358</f>
        <v>8.938547486033519</v>
      </c>
      <c r="C15" s="4">
        <f>PCAphytos_count!C15*100/358</f>
        <v>2.5139664804469275</v>
      </c>
      <c r="D15" s="4">
        <f>PCAphytos_count!D15*100/358</f>
        <v>14.525139664804469</v>
      </c>
      <c r="E15" s="4">
        <f>PCAphytos_count!E15*100/358</f>
        <v>4.4692737430167595</v>
      </c>
      <c r="F15" s="4">
        <f>PCAphytos_count!F15*100/358</f>
        <v>2.2346368715083798</v>
      </c>
      <c r="G15" s="4">
        <f>PCAphytos_count!G15*100/358</f>
        <v>0</v>
      </c>
      <c r="H15" s="4">
        <f>PCAphytos_count!H15*100/358</f>
        <v>3.9106145251396649</v>
      </c>
      <c r="I15" s="4">
        <f>PCAphytos_count!I15*100/358</f>
        <v>0</v>
      </c>
      <c r="J15" s="4">
        <f>PCAphytos_count!J15*100/358</f>
        <v>0.83798882681564246</v>
      </c>
      <c r="K15" s="4">
        <f>PCAphytos_count!K15*100/358</f>
        <v>1.1173184357541899</v>
      </c>
      <c r="L15" s="4">
        <f>PCAphytos_count!L15*100/358</f>
        <v>54.18994413407821</v>
      </c>
      <c r="M15" s="4">
        <f>PCAphytos_count!M15*100/358</f>
        <v>6.1452513966480451</v>
      </c>
      <c r="N15" s="1" t="s">
        <v>26</v>
      </c>
      <c r="O15" s="1" t="s">
        <v>30</v>
      </c>
    </row>
    <row r="16" spans="1:15">
      <c r="A16" s="4">
        <f>PCAphytos_count!A16*100/302</f>
        <v>6.6225165562913908</v>
      </c>
      <c r="B16" s="4">
        <f>PCAphytos_count!B16*100/302</f>
        <v>5.9602649006622519</v>
      </c>
      <c r="C16" s="4">
        <f>PCAphytos_count!C16*100/302</f>
        <v>0.33112582781456956</v>
      </c>
      <c r="D16" s="4">
        <f>PCAphytos_count!D16*100/302</f>
        <v>4.3046357615894042</v>
      </c>
      <c r="E16" s="4">
        <f>PCAphytos_count!E16*100/302</f>
        <v>25.496688741721854</v>
      </c>
      <c r="F16" s="4">
        <f>PCAphytos_count!F16*100/302</f>
        <v>10.596026490066226</v>
      </c>
      <c r="G16" s="4">
        <f>PCAphytos_count!G16*100/302</f>
        <v>1.3245033112582782</v>
      </c>
      <c r="H16" s="4">
        <f>PCAphytos_count!H16*100/302</f>
        <v>31.125827814569536</v>
      </c>
      <c r="I16" s="4">
        <f>PCAphytos_count!I16*100/302</f>
        <v>0.99337748344370858</v>
      </c>
      <c r="J16" s="4">
        <f>PCAphytos_count!J16*100/302</f>
        <v>0</v>
      </c>
      <c r="K16" s="4">
        <f>PCAphytos_count!K16*100/302</f>
        <v>0.33112582781456956</v>
      </c>
      <c r="L16" s="4">
        <f>PCAphytos_count!L16*100/302</f>
        <v>12.251655629139073</v>
      </c>
      <c r="M16" s="4">
        <f>PCAphytos_count!M16*100/302</f>
        <v>0.66225165562913912</v>
      </c>
      <c r="N16" s="1" t="s">
        <v>26</v>
      </c>
      <c r="O16" s="1" t="s">
        <v>33</v>
      </c>
    </row>
    <row r="17" spans="1:15">
      <c r="A17" s="4">
        <f>PCAphytos_count!A17*100/302</f>
        <v>4.3046357615894042</v>
      </c>
      <c r="B17" s="4">
        <f>PCAphytos_count!B17*100/302</f>
        <v>4.3046357615894042</v>
      </c>
      <c r="C17" s="4">
        <f>PCAphytos_count!C17*100/302</f>
        <v>0.33112582781456956</v>
      </c>
      <c r="D17" s="4">
        <f>PCAphytos_count!D17*100/302</f>
        <v>1.6556291390728477</v>
      </c>
      <c r="E17" s="4">
        <f>PCAphytos_count!E17*100/302</f>
        <v>23.178807947019866</v>
      </c>
      <c r="F17" s="4">
        <f>PCAphytos_count!F17*100/302</f>
        <v>13.907284768211921</v>
      </c>
      <c r="G17" s="4">
        <f>PCAphytos_count!G17*100/302</f>
        <v>1.9867549668874172</v>
      </c>
      <c r="H17" s="4">
        <f>PCAphytos_count!H17*100/302</f>
        <v>33.443708609271525</v>
      </c>
      <c r="I17" s="4">
        <f>PCAphytos_count!I17*100/302</f>
        <v>0</v>
      </c>
      <c r="J17" s="4">
        <f>PCAphytos_count!J17*100/302</f>
        <v>0</v>
      </c>
      <c r="K17" s="4">
        <f>PCAphytos_count!K17*100/302</f>
        <v>0.99337748344370858</v>
      </c>
      <c r="L17" s="4">
        <f>PCAphytos_count!L17*100/302</f>
        <v>15.231788079470199</v>
      </c>
      <c r="M17" s="4">
        <f>PCAphytos_count!M17*100/302</f>
        <v>0.66225165562913912</v>
      </c>
      <c r="N17" s="1" t="s">
        <v>26</v>
      </c>
      <c r="O17" s="1" t="s">
        <v>39</v>
      </c>
    </row>
    <row r="18" spans="1:15">
      <c r="A18" s="4">
        <f>PCAphytos_count!A18*100/301</f>
        <v>5.9800664451827243</v>
      </c>
      <c r="B18" s="4">
        <f>PCAphytos_count!B18*100/301</f>
        <v>3.9867109634551494</v>
      </c>
      <c r="C18" s="4">
        <f>PCAphytos_count!C18*100/301</f>
        <v>2.9900332225913622</v>
      </c>
      <c r="D18" s="4">
        <f>PCAphytos_count!D18*100/301</f>
        <v>2.3255813953488373</v>
      </c>
      <c r="E18" s="4">
        <f>PCAphytos_count!E18*100/301</f>
        <v>30.564784053156146</v>
      </c>
      <c r="F18" s="4">
        <f>PCAphytos_count!F18*100/301</f>
        <v>11.295681063122924</v>
      </c>
      <c r="G18" s="4">
        <f>PCAphytos_count!G18*100/301</f>
        <v>1.9933554817275747</v>
      </c>
      <c r="H18" s="4">
        <f>PCAphytos_count!H18*100/301</f>
        <v>30.564784053156146</v>
      </c>
      <c r="I18" s="4">
        <f>PCAphytos_count!I18*100/301</f>
        <v>0</v>
      </c>
      <c r="J18" s="4">
        <f>PCAphytos_count!J18*100/301</f>
        <v>0</v>
      </c>
      <c r="K18" s="4">
        <f>PCAphytos_count!K18*100/301</f>
        <v>0</v>
      </c>
      <c r="L18" s="4">
        <f>PCAphytos_count!L18*100/301</f>
        <v>9.9667774086378742</v>
      </c>
      <c r="M18" s="4">
        <f>PCAphytos_count!M18*100/301</f>
        <v>0.33222591362126247</v>
      </c>
      <c r="N18" s="1" t="s">
        <v>26</v>
      </c>
      <c r="O18" s="1" t="s">
        <v>40</v>
      </c>
    </row>
    <row r="19" spans="1:15">
      <c r="A19" s="4">
        <f>PCAphytos_count!A19*100/300</f>
        <v>1.6666666666666667</v>
      </c>
      <c r="B19" s="4">
        <f>PCAphytos_count!B19*100/300</f>
        <v>3.3333333333333335</v>
      </c>
      <c r="C19" s="4">
        <f>PCAphytos_count!C19*100/300</f>
        <v>0.66666666666666663</v>
      </c>
      <c r="D19" s="4">
        <f>PCAphytos_count!D19*100/300</f>
        <v>2</v>
      </c>
      <c r="E19" s="4">
        <f>PCAphytos_count!E19*100/300</f>
        <v>37</v>
      </c>
      <c r="F19" s="4">
        <f>PCAphytos_count!F19*100/300</f>
        <v>10.333333333333334</v>
      </c>
      <c r="G19" s="4">
        <f>PCAphytos_count!G19*100/300</f>
        <v>0.66666666666666663</v>
      </c>
      <c r="H19" s="4">
        <f>PCAphytos_count!H19*100/300</f>
        <v>30.333333333333332</v>
      </c>
      <c r="I19" s="4">
        <f>PCAphytos_count!I19*100/300</f>
        <v>0.33333333333333331</v>
      </c>
      <c r="J19" s="4">
        <f>PCAphytos_count!J19*100/300</f>
        <v>0</v>
      </c>
      <c r="K19" s="4">
        <f>PCAphytos_count!K19*100/300</f>
        <v>0</v>
      </c>
      <c r="L19" s="4">
        <f>PCAphytos_count!L19*100/300</f>
        <v>13.333333333333334</v>
      </c>
      <c r="M19" s="4">
        <f>PCAphytos_count!M19*100/300</f>
        <v>0</v>
      </c>
      <c r="N19" s="1" t="s">
        <v>26</v>
      </c>
      <c r="O19" s="1" t="s">
        <v>28</v>
      </c>
    </row>
    <row r="20" spans="1:15">
      <c r="A20" s="4">
        <f>PCAphytos_count!A20*100/332</f>
        <v>6.3253012048192767</v>
      </c>
      <c r="B20" s="4">
        <f>PCAphytos_count!B20*100/332</f>
        <v>8.7349397590361448</v>
      </c>
      <c r="C20" s="4">
        <f>PCAphytos_count!C20*100/332</f>
        <v>1.2048192771084338</v>
      </c>
      <c r="D20" s="4">
        <f>PCAphytos_count!D20*100/332</f>
        <v>2.7108433734939759</v>
      </c>
      <c r="E20" s="4">
        <f>PCAphytos_count!E20*100/332</f>
        <v>30.722891566265059</v>
      </c>
      <c r="F20" s="4">
        <f>PCAphytos_count!F20*100/332</f>
        <v>15.963855421686747</v>
      </c>
      <c r="G20" s="4">
        <f>PCAphytos_count!G20*100/332</f>
        <v>0.60240963855421692</v>
      </c>
      <c r="H20" s="4">
        <f>PCAphytos_count!H20*100/332</f>
        <v>24.096385542168676</v>
      </c>
      <c r="I20" s="4">
        <f>PCAphytos_count!I20*100/332</f>
        <v>0.90361445783132532</v>
      </c>
      <c r="J20" s="4">
        <f>PCAphytos_count!J20*100/332</f>
        <v>0</v>
      </c>
      <c r="K20" s="4">
        <f>PCAphytos_count!K20*100/332</f>
        <v>0.30120481927710846</v>
      </c>
      <c r="L20" s="4">
        <f>PCAphytos_count!L20*100/332</f>
        <v>8.1325301204819276</v>
      </c>
      <c r="M20" s="4">
        <f>PCAphytos_count!M20*100/332</f>
        <v>0</v>
      </c>
      <c r="N20" s="1" t="s">
        <v>26</v>
      </c>
      <c r="O20" s="1" t="s">
        <v>32</v>
      </c>
    </row>
    <row r="21" spans="1:15">
      <c r="A21" s="4">
        <f>PCAphytos_count!A21*100/298</f>
        <v>7.3825503355704694</v>
      </c>
      <c r="B21" s="4">
        <f>PCAphytos_count!B21*100/298</f>
        <v>5.7046979865771812</v>
      </c>
      <c r="C21" s="4">
        <f>PCAphytos_count!C21*100/298</f>
        <v>2.0134228187919465</v>
      </c>
      <c r="D21" s="4">
        <f>PCAphytos_count!D21*100/298</f>
        <v>2.0134228187919465</v>
      </c>
      <c r="E21" s="4">
        <f>PCAphytos_count!E21*100/298</f>
        <v>35.234899328859058</v>
      </c>
      <c r="F21" s="4">
        <f>PCAphytos_count!F21*100/298</f>
        <v>14.765100671140939</v>
      </c>
      <c r="G21" s="4">
        <f>PCAphytos_count!G21*100/298</f>
        <v>1.3422818791946309</v>
      </c>
      <c r="H21" s="4">
        <f>PCAphytos_count!H21*100/298</f>
        <v>24.832214765100669</v>
      </c>
      <c r="I21" s="4">
        <f>PCAphytos_count!I21*100/298</f>
        <v>0</v>
      </c>
      <c r="J21" s="4">
        <f>PCAphytos_count!J21*100/298</f>
        <v>0</v>
      </c>
      <c r="K21" s="4">
        <f>PCAphytos_count!K21*100/298</f>
        <v>0.67114093959731547</v>
      </c>
      <c r="L21" s="4">
        <f>PCAphytos_count!L21*100/298</f>
        <v>6.0402684563758386</v>
      </c>
      <c r="M21" s="4">
        <f>PCAphytos_count!M21*100/298</f>
        <v>0</v>
      </c>
      <c r="N21" s="1" t="s">
        <v>26</v>
      </c>
      <c r="O21" s="1" t="s">
        <v>34</v>
      </c>
    </row>
    <row r="22" spans="1:15">
      <c r="A22" s="4">
        <f>PCAphytos_count!A22*100/310</f>
        <v>5.806451612903226</v>
      </c>
      <c r="B22" s="4">
        <f>PCAphytos_count!B22*100/310</f>
        <v>3.225806451612903</v>
      </c>
      <c r="C22" s="4">
        <f>PCAphytos_count!C22*100/310</f>
        <v>4.5161290322580649</v>
      </c>
      <c r="D22" s="4">
        <f>PCAphytos_count!D22*100/310</f>
        <v>0.64516129032258063</v>
      </c>
      <c r="E22" s="4">
        <f>PCAphytos_count!E22*100/310</f>
        <v>25.483870967741936</v>
      </c>
      <c r="F22" s="4">
        <f>PCAphytos_count!F22*100/310</f>
        <v>10.64516129032258</v>
      </c>
      <c r="G22" s="4">
        <f>PCAphytos_count!G22*100/310</f>
        <v>5.4838709677419351</v>
      </c>
      <c r="H22" s="4">
        <f>PCAphytos_count!H22*100/310</f>
        <v>35.161290322580648</v>
      </c>
      <c r="I22" s="4">
        <f>PCAphytos_count!I22*100/310</f>
        <v>0.32258064516129031</v>
      </c>
      <c r="J22" s="4">
        <f>PCAphytos_count!J22*100/310</f>
        <v>0</v>
      </c>
      <c r="K22" s="4">
        <f>PCAphytos_count!K22*100/310</f>
        <v>0</v>
      </c>
      <c r="L22" s="4">
        <f>PCAphytos_count!L22*100/310</f>
        <v>7.741935483870968</v>
      </c>
      <c r="M22" s="4">
        <f>PCAphytos_count!M22*100/310</f>
        <v>0.967741935483871</v>
      </c>
      <c r="N22" s="1" t="s">
        <v>26</v>
      </c>
      <c r="O22" s="1" t="s">
        <v>35</v>
      </c>
    </row>
    <row r="23" spans="1:15">
      <c r="A23" s="4">
        <f>PCAphytos_count!A23*100/299</f>
        <v>3.3444816053511706</v>
      </c>
      <c r="B23" s="4">
        <f>PCAphytos_count!B23*100/299</f>
        <v>2.0066889632107023</v>
      </c>
      <c r="C23" s="4">
        <f>PCAphytos_count!C23*100/299</f>
        <v>1.0033444816053512</v>
      </c>
      <c r="D23" s="4">
        <f>PCAphytos_count!D23*100/299</f>
        <v>1.6722408026755853</v>
      </c>
      <c r="E23" s="4">
        <f>PCAphytos_count!E23*100/299</f>
        <v>22.408026755852841</v>
      </c>
      <c r="F23" s="4">
        <f>PCAphytos_count!F23*100/299</f>
        <v>20.401337792642142</v>
      </c>
      <c r="G23" s="4">
        <f>PCAphytos_count!G23*100/299</f>
        <v>3.0100334448160537</v>
      </c>
      <c r="H23" s="4">
        <f>PCAphytos_count!H23*100/299</f>
        <v>33.110367892976591</v>
      </c>
      <c r="I23" s="4">
        <f>PCAphytos_count!I23*100/299</f>
        <v>0</v>
      </c>
      <c r="J23" s="4">
        <f>PCAphytos_count!J23*100/299</f>
        <v>0</v>
      </c>
      <c r="K23" s="4">
        <f>PCAphytos_count!K23*100/299</f>
        <v>0.66889632107023411</v>
      </c>
      <c r="L23" s="4">
        <f>PCAphytos_count!L23*100/299</f>
        <v>12.374581939799331</v>
      </c>
      <c r="M23" s="4">
        <f>PCAphytos_count!M23*100/299</f>
        <v>0</v>
      </c>
      <c r="N23" s="1" t="s">
        <v>26</v>
      </c>
      <c r="O23" s="1" t="s">
        <v>36</v>
      </c>
    </row>
    <row r="24" spans="1:15">
      <c r="A24" s="4">
        <f>PCAphytos_count!A24*100/312</f>
        <v>5.4487179487179489</v>
      </c>
      <c r="B24" s="4">
        <f>PCAphytos_count!B24*100/312</f>
        <v>1.9230769230769231</v>
      </c>
      <c r="C24" s="4">
        <f>PCAphytos_count!C24*100/312</f>
        <v>1.2820512820512822</v>
      </c>
      <c r="D24" s="4">
        <f>PCAphytos_count!D24*100/312</f>
        <v>2.5641025641025643</v>
      </c>
      <c r="E24" s="4">
        <f>PCAphytos_count!E24*100/312</f>
        <v>26.923076923076923</v>
      </c>
      <c r="F24" s="4">
        <f>PCAphytos_count!F24*100/312</f>
        <v>15.384615384615385</v>
      </c>
      <c r="G24" s="4">
        <f>PCAphytos_count!G24*100/312</f>
        <v>2.5641025641025643</v>
      </c>
      <c r="H24" s="4">
        <f>PCAphytos_count!H24*100/312</f>
        <v>33.974358974358971</v>
      </c>
      <c r="I24" s="4">
        <f>PCAphytos_count!I24*100/312</f>
        <v>0</v>
      </c>
      <c r="J24" s="4">
        <f>PCAphytos_count!J24*100/312</f>
        <v>0</v>
      </c>
      <c r="K24" s="4">
        <f>PCAphytos_count!K24*100/312</f>
        <v>0</v>
      </c>
      <c r="L24" s="4">
        <f>PCAphytos_count!L24*100/312</f>
        <v>9.615384615384615</v>
      </c>
      <c r="M24" s="4">
        <f>PCAphytos_count!M24*100/312</f>
        <v>0.32051282051282054</v>
      </c>
      <c r="N24" s="1" t="s">
        <v>26</v>
      </c>
      <c r="O24" s="1" t="s">
        <v>37</v>
      </c>
    </row>
    <row r="25" spans="1:15">
      <c r="A25" s="4">
        <f>PCAphytos_count!A25*100/307</f>
        <v>4.5602605863192185</v>
      </c>
      <c r="B25" s="4">
        <f>PCAphytos_count!B25*100/307</f>
        <v>2.6058631921824102</v>
      </c>
      <c r="C25" s="4">
        <f>PCAphytos_count!C25*100/307</f>
        <v>0</v>
      </c>
      <c r="D25" s="4">
        <f>PCAphytos_count!D25*100/307</f>
        <v>2.9315960912052117</v>
      </c>
      <c r="E25" s="4">
        <f>PCAphytos_count!E25*100/307</f>
        <v>25.407166123778502</v>
      </c>
      <c r="F25" s="4">
        <f>PCAphytos_count!F25*100/307</f>
        <v>10.423452768729641</v>
      </c>
      <c r="G25" s="4">
        <f>PCAphytos_count!G25*100/307</f>
        <v>2.6058631921824102</v>
      </c>
      <c r="H25" s="4">
        <f>PCAphytos_count!H25*100/307</f>
        <v>41.368078175895768</v>
      </c>
      <c r="I25" s="4">
        <f>PCAphytos_count!I25*100/307</f>
        <v>0</v>
      </c>
      <c r="J25" s="4">
        <f>PCAphytos_count!J25*100/307</f>
        <v>0</v>
      </c>
      <c r="K25" s="4">
        <f>PCAphytos_count!K25*100/307</f>
        <v>0</v>
      </c>
      <c r="L25" s="4">
        <f>PCAphytos_count!L25*100/307</f>
        <v>10.09771986970684</v>
      </c>
      <c r="M25" s="4">
        <f>PCAphytos_count!M25*100/307</f>
        <v>0</v>
      </c>
      <c r="N25" s="1" t="s">
        <v>26</v>
      </c>
      <c r="O25" s="1" t="s">
        <v>38</v>
      </c>
    </row>
    <row r="26" spans="1:15">
      <c r="A26" s="4">
        <f>PCAphytos_count!A26*100/303</f>
        <v>2.3102310231023102</v>
      </c>
      <c r="B26" s="4">
        <f>PCAphytos_count!B26*100/303</f>
        <v>1.9801980198019802</v>
      </c>
      <c r="C26" s="4">
        <f>PCAphytos_count!C26*100/303</f>
        <v>0</v>
      </c>
      <c r="D26" s="4">
        <f>PCAphytos_count!D26*100/303</f>
        <v>2.3102310231023102</v>
      </c>
      <c r="E26" s="4">
        <f>PCAphytos_count!E26*100/303</f>
        <v>25.742574257425744</v>
      </c>
      <c r="F26" s="4">
        <f>PCAphytos_count!F26*100/303</f>
        <v>13.201320132013201</v>
      </c>
      <c r="G26" s="4">
        <f>PCAphytos_count!G26*100/303</f>
        <v>4.2904290429042904</v>
      </c>
      <c r="H26" s="4">
        <f>PCAphytos_count!H26*100/303</f>
        <v>35.973597359735976</v>
      </c>
      <c r="I26" s="4">
        <f>PCAphytos_count!I26*100/303</f>
        <v>0</v>
      </c>
      <c r="J26" s="4">
        <f>PCAphytos_count!J26*100/303</f>
        <v>0</v>
      </c>
      <c r="K26" s="4">
        <f>PCAphytos_count!K26*100/303</f>
        <v>0.66006600660066006</v>
      </c>
      <c r="L26" s="4">
        <f>PCAphytos_count!L26*100/303</f>
        <v>13.531353135313532</v>
      </c>
      <c r="M26" s="4">
        <f>PCAphytos_count!M26*100/303</f>
        <v>0</v>
      </c>
      <c r="N26" s="1" t="s">
        <v>26</v>
      </c>
      <c r="O26" s="1" t="s">
        <v>41</v>
      </c>
    </row>
    <row r="27" spans="1:15">
      <c r="A27" s="4">
        <f>PCAphytos_count!A27*100/304</f>
        <v>2.3026315789473686</v>
      </c>
      <c r="B27" s="4">
        <f>PCAphytos_count!B27*100/304</f>
        <v>4.9342105263157894</v>
      </c>
      <c r="C27" s="4">
        <f>PCAphytos_count!C27*100/304</f>
        <v>0.32894736842105265</v>
      </c>
      <c r="D27" s="4">
        <f>PCAphytos_count!D27*100/304</f>
        <v>3.2894736842105261</v>
      </c>
      <c r="E27" s="4">
        <f>PCAphytos_count!E27*100/304</f>
        <v>27.631578947368421</v>
      </c>
      <c r="F27" s="4">
        <f>PCAphytos_count!F27*100/304</f>
        <v>11.184210526315789</v>
      </c>
      <c r="G27" s="4">
        <f>PCAphytos_count!G27*100/304</f>
        <v>1.6447368421052631</v>
      </c>
      <c r="H27" s="4">
        <f>PCAphytos_count!H27*100/304</f>
        <v>35.526315789473685</v>
      </c>
      <c r="I27" s="4">
        <f>PCAphytos_count!I27*100/304</f>
        <v>0</v>
      </c>
      <c r="J27" s="4">
        <f>PCAphytos_count!J27*100/304</f>
        <v>0</v>
      </c>
      <c r="K27" s="4">
        <f>PCAphytos_count!K27*100/304</f>
        <v>0.65789473684210531</v>
      </c>
      <c r="L27" s="4">
        <f>PCAphytos_count!L27*100/304</f>
        <v>12.5</v>
      </c>
      <c r="M27" s="4">
        <f>PCAphytos_count!M27*100/304</f>
        <v>0</v>
      </c>
      <c r="N27" s="1" t="s">
        <v>26</v>
      </c>
      <c r="O27" s="1" t="s">
        <v>42</v>
      </c>
    </row>
    <row r="28" spans="1:15">
      <c r="A28" s="4">
        <f>PCAphytos_count!A28*100/309</f>
        <v>6.1488673139158578</v>
      </c>
      <c r="B28" s="4">
        <f>PCAphytos_count!B28*100/309</f>
        <v>3.2362459546925568</v>
      </c>
      <c r="C28" s="4">
        <f>PCAphytos_count!C28*100/309</f>
        <v>0.6472491909385113</v>
      </c>
      <c r="D28" s="4">
        <f>PCAphytos_count!D28*100/309</f>
        <v>3.883495145631068</v>
      </c>
      <c r="E28" s="4">
        <f>PCAphytos_count!E28*100/309</f>
        <v>18.446601941747574</v>
      </c>
      <c r="F28" s="4">
        <f>PCAphytos_count!F28*100/309</f>
        <v>13.268608414239482</v>
      </c>
      <c r="G28" s="4">
        <f>PCAphytos_count!G28*100/309</f>
        <v>3.883495145631068</v>
      </c>
      <c r="H28" s="4">
        <f>PCAphytos_count!H28*100/309</f>
        <v>34.3042071197411</v>
      </c>
      <c r="I28" s="4">
        <f>PCAphytos_count!I28*100/309</f>
        <v>0</v>
      </c>
      <c r="J28" s="4">
        <f>PCAphytos_count!J28*100/309</f>
        <v>0</v>
      </c>
      <c r="K28" s="4">
        <f>PCAphytos_count!K28*100/309</f>
        <v>0</v>
      </c>
      <c r="L28" s="4">
        <f>PCAphytos_count!L28*100/309</f>
        <v>16.181229773462782</v>
      </c>
      <c r="M28" s="4">
        <f>PCAphytos_count!M28*100/309</f>
        <v>0</v>
      </c>
      <c r="N28" s="1" t="s">
        <v>26</v>
      </c>
      <c r="O28" s="1" t="s">
        <v>43</v>
      </c>
    </row>
    <row r="29" spans="1:15">
      <c r="A29" s="4">
        <f>PCAphytos_count!A29*100/299</f>
        <v>5.3511705685618729</v>
      </c>
      <c r="B29" s="4">
        <f>PCAphytos_count!B29*100/299</f>
        <v>9.0301003344481607</v>
      </c>
      <c r="C29" s="4">
        <f>PCAphytos_count!C29*100/299</f>
        <v>0.66889632107023411</v>
      </c>
      <c r="D29" s="4">
        <f>PCAphytos_count!D29*100/299</f>
        <v>2.3411371237458196</v>
      </c>
      <c r="E29" s="4">
        <f>PCAphytos_count!E29*100/299</f>
        <v>28.42809364548495</v>
      </c>
      <c r="F29" s="4">
        <f>PCAphytos_count!F29*100/299</f>
        <v>12.040133779264215</v>
      </c>
      <c r="G29" s="4">
        <f>PCAphytos_count!G29*100/299</f>
        <v>2.3411371237458196</v>
      </c>
      <c r="H29" s="4">
        <f>PCAphytos_count!H29*100/299</f>
        <v>25.083612040133779</v>
      </c>
      <c r="I29" s="4">
        <f>PCAphytos_count!I29*100/299</f>
        <v>0</v>
      </c>
      <c r="J29" s="4">
        <f>PCAphytos_count!J29*100/299</f>
        <v>0</v>
      </c>
      <c r="K29" s="4">
        <f>PCAphytos_count!K29*100/299</f>
        <v>0</v>
      </c>
      <c r="L29" s="4">
        <f>PCAphytos_count!L29*100/299</f>
        <v>14.381270903010034</v>
      </c>
      <c r="M29" s="4">
        <f>PCAphytos_count!M29*100/299</f>
        <v>0.33444816053511706</v>
      </c>
      <c r="N29" s="1" t="s">
        <v>26</v>
      </c>
      <c r="O29" s="1" t="s">
        <v>48</v>
      </c>
    </row>
    <row r="30" spans="1:15">
      <c r="A30" s="4">
        <f>PCAphytos_count!A30*100/331</f>
        <v>8.761329305135952</v>
      </c>
      <c r="B30" s="4">
        <f>PCAphytos_count!B30*100/331</f>
        <v>4.833836858006042</v>
      </c>
      <c r="C30" s="4">
        <f>PCAphytos_count!C30*100/331</f>
        <v>0.30211480362537763</v>
      </c>
      <c r="D30" s="4">
        <f>PCAphytos_count!D30*100/331</f>
        <v>1.2084592145015105</v>
      </c>
      <c r="E30" s="4">
        <f>PCAphytos_count!E30*100/331</f>
        <v>36.858006042296076</v>
      </c>
      <c r="F30" s="4">
        <f>PCAphytos_count!F30*100/331</f>
        <v>10.574018126888218</v>
      </c>
      <c r="G30" s="4">
        <f>PCAphytos_count!G30*100/331</f>
        <v>6.3444108761329305</v>
      </c>
      <c r="H30" s="4">
        <f>PCAphytos_count!H30*100/331</f>
        <v>23.262839879154079</v>
      </c>
      <c r="I30" s="4">
        <f>PCAphytos_count!I30*100/331</f>
        <v>0</v>
      </c>
      <c r="J30" s="4">
        <f>PCAphytos_count!J30*100/331</f>
        <v>0</v>
      </c>
      <c r="K30" s="4">
        <f>PCAphytos_count!K30*100/331</f>
        <v>0.30211480362537763</v>
      </c>
      <c r="L30" s="4">
        <f>PCAphytos_count!L30*100/331</f>
        <v>7.2507552870090635</v>
      </c>
      <c r="M30" s="4">
        <f>PCAphytos_count!M30*100/331</f>
        <v>0.30211480362537763</v>
      </c>
      <c r="N30" s="1" t="s">
        <v>26</v>
      </c>
      <c r="O30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O30"/>
  <sheetViews>
    <sheetView topLeftCell="C7" workbookViewId="0">
      <selection activeCell="A13" sqref="A13:O30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109</v>
      </c>
      <c r="M1" s="1" t="s">
        <v>108</v>
      </c>
      <c r="N1" s="1" t="s">
        <v>11</v>
      </c>
      <c r="O1" s="1" t="s">
        <v>12</v>
      </c>
    </row>
    <row r="2" spans="1:15">
      <c r="A2" s="14">
        <f>LOG10(PCAphytos_perc!A2+1)</f>
        <v>0.51490981560906224</v>
      </c>
      <c r="B2" s="14">
        <f>LOG10(PCAphytos_perc!B2+1)</f>
        <v>0.94087854788134329</v>
      </c>
      <c r="C2" s="14">
        <f>LOG10(PCAphytos_perc!C2+1)</f>
        <v>0.16272729749769976</v>
      </c>
      <c r="D2" s="14">
        <f>LOG10(PCAphytos_perc!D2+1)</f>
        <v>0.70679534184797532</v>
      </c>
      <c r="E2" s="14">
        <f>LOG10(PCAphytos_perc!E2+1)</f>
        <v>1.1916034252339287</v>
      </c>
      <c r="F2" s="14">
        <f>LOG10(PCAphytos_perc!F2+1)</f>
        <v>1.2930610659927058</v>
      </c>
      <c r="G2" s="14">
        <f>LOG10(PCAphytos_perc!G2+1)</f>
        <v>0.28082660957569422</v>
      </c>
      <c r="H2" s="14">
        <f>LOG10(PCAphytos_perc!H2+1)</f>
        <v>1.2930610659927058</v>
      </c>
      <c r="I2" s="14">
        <f>LOG10(PCAphytos_perc!I2+1)</f>
        <v>0</v>
      </c>
      <c r="J2" s="14">
        <f>LOG10(PCAphytos_perc!J2+1)</f>
        <v>0</v>
      </c>
      <c r="K2" s="14">
        <f>LOG10(PCAphytos_perc!K2+1)</f>
        <v>0.28082660957569422</v>
      </c>
      <c r="L2" s="14">
        <f>LOG10(PCAphytos_perc!L2+1)</f>
        <v>1.4371738104356182</v>
      </c>
      <c r="M2" s="14">
        <f>LOG10(PCAphytos_perc!M2+1)</f>
        <v>0.80986566356085021</v>
      </c>
      <c r="N2" s="3" t="s">
        <v>110</v>
      </c>
      <c r="O2" s="3" t="s">
        <v>13</v>
      </c>
    </row>
    <row r="3" spans="1:15">
      <c r="A3" s="14">
        <f>LOG10(PCAphytos_perc!A3+1)</f>
        <v>0.60832317020414939</v>
      </c>
      <c r="B3" s="14">
        <f>LOG10(PCAphytos_perc!B3+1)</f>
        <v>1.1114844951687328</v>
      </c>
      <c r="C3" s="14">
        <f>LOG10(PCAphytos_perc!C3+1)</f>
        <v>0.66929128439613517</v>
      </c>
      <c r="D3" s="14">
        <f>LOG10(PCAphytos_perc!D3+1)</f>
        <v>0.53737616338582039</v>
      </c>
      <c r="E3" s="14">
        <f>LOG10(PCAphytos_perc!E3+1)</f>
        <v>1.313273675022516</v>
      </c>
      <c r="F3" s="14">
        <f>LOG10(PCAphytos_perc!F3+1)</f>
        <v>1.2433794304530432</v>
      </c>
      <c r="G3" s="14">
        <f>LOG10(PCAphytos_perc!G3+1)</f>
        <v>0.34698665819875174</v>
      </c>
      <c r="H3" s="14">
        <f>LOG10(PCAphytos_perc!H3+1)</f>
        <v>1.4162485103230142</v>
      </c>
      <c r="I3" s="14">
        <f>LOG10(PCAphytos_perc!I3+1)</f>
        <v>0</v>
      </c>
      <c r="J3" s="14">
        <f>LOG10(PCAphytos_perc!J3+1)</f>
        <v>0</v>
      </c>
      <c r="K3" s="14">
        <f>LOG10(PCAphytos_perc!K3+1)</f>
        <v>0.4029577568922606</v>
      </c>
      <c r="L3" s="14">
        <f>LOG10(PCAphytos_perc!L3+1)</f>
        <v>1.1780348096146229</v>
      </c>
      <c r="M3" s="14">
        <f>LOG10(PCAphytos_perc!M3+1)</f>
        <v>0.28271978817043036</v>
      </c>
      <c r="N3" s="3" t="s">
        <v>110</v>
      </c>
      <c r="O3" s="3" t="s">
        <v>14</v>
      </c>
    </row>
    <row r="4" spans="1:15">
      <c r="A4" s="14">
        <f>LOG10(PCAphytos_perc!A4+1)</f>
        <v>0.52706138899251342</v>
      </c>
      <c r="B4" s="14">
        <f>LOG10(PCAphytos_perc!B4+1)</f>
        <v>1.3481163535399256</v>
      </c>
      <c r="C4" s="14">
        <f>LOG10(PCAphytos_perc!C4+1)</f>
        <v>0.57929175683388745</v>
      </c>
      <c r="D4" s="14">
        <f>LOG10(PCAphytos_perc!D4+1)</f>
        <v>1.3396544300841036</v>
      </c>
      <c r="E4" s="14">
        <f>LOG10(PCAphytos_perc!E4+1)</f>
        <v>1.0701372133957676</v>
      </c>
      <c r="F4" s="14">
        <f>LOG10(PCAphytos_perc!F4+1)</f>
        <v>1.0013986951925649</v>
      </c>
      <c r="G4" s="14">
        <f>LOG10(PCAphytos_perc!G4+1)</f>
        <v>0</v>
      </c>
      <c r="H4" s="14">
        <f>LOG10(PCAphytos_perc!H4+1)</f>
        <v>1.1816592132946235</v>
      </c>
      <c r="I4" s="14">
        <f>LOG10(PCAphytos_perc!I4+1)</f>
        <v>0</v>
      </c>
      <c r="J4" s="14">
        <f>LOG10(PCAphytos_perc!J4+1)</f>
        <v>0</v>
      </c>
      <c r="K4" s="14">
        <f>LOG10(PCAphytos_perc!K4+1)</f>
        <v>0</v>
      </c>
      <c r="L4" s="14">
        <f>LOG10(PCAphytos_perc!L4+1)</f>
        <v>1.2337328272471964</v>
      </c>
      <c r="M4" s="14">
        <f>LOG10(PCAphytos_perc!M4+1)</f>
        <v>0.55396128495238472</v>
      </c>
      <c r="N4" s="3" t="s">
        <v>110</v>
      </c>
      <c r="O4" s="3" t="s">
        <v>15</v>
      </c>
    </row>
    <row r="5" spans="1:15">
      <c r="A5" s="14">
        <f>LOG10(PCAphytos_perc!A5+1)</f>
        <v>0.27785146876158823</v>
      </c>
      <c r="B5" s="14">
        <f>LOG10(PCAphytos_perc!B5+1)</f>
        <v>1.1081574951164068</v>
      </c>
      <c r="C5" s="14">
        <f>LOG10(PCAphytos_perc!C5+1)</f>
        <v>0.66126634120505634</v>
      </c>
      <c r="D5" s="14">
        <f>LOG10(PCAphytos_perc!D5+1)</f>
        <v>1.6066663933831511</v>
      </c>
      <c r="E5" s="14">
        <f>LOG10(PCAphytos_perc!E5+1)</f>
        <v>0.95734462607080717</v>
      </c>
      <c r="F5" s="14">
        <f>LOG10(PCAphytos_perc!F5+1)</f>
        <v>0.72436397072329484</v>
      </c>
      <c r="G5" s="14">
        <f>LOG10(PCAphytos_perc!G5+1)</f>
        <v>0</v>
      </c>
      <c r="H5" s="14">
        <f>LOG10(PCAphytos_perc!H5+1)</f>
        <v>1.2151664402540998</v>
      </c>
      <c r="I5" s="14">
        <f>LOG10(PCAphytos_perc!I5+1)</f>
        <v>0</v>
      </c>
      <c r="J5" s="14">
        <f>LOG10(PCAphytos_perc!J5+1)</f>
        <v>0</v>
      </c>
      <c r="K5" s="14">
        <f>LOG10(PCAphytos_perc!K5+1)</f>
        <v>0</v>
      </c>
      <c r="L5" s="14">
        <f>LOG10(PCAphytos_perc!L5+1)</f>
        <v>1.1806334818733029</v>
      </c>
      <c r="M5" s="14">
        <f>LOG10(PCAphytos_perc!M5+1)</f>
        <v>0.52241151072004421</v>
      </c>
      <c r="N5" s="3" t="s">
        <v>110</v>
      </c>
      <c r="O5" s="3" t="s">
        <v>16</v>
      </c>
    </row>
    <row r="6" spans="1:15">
      <c r="A6" s="14">
        <f>LOG10(PCAphytos_perc!A6+1)</f>
        <v>0.80811447376108692</v>
      </c>
      <c r="B6" s="14">
        <f>LOG10(PCAphytos_perc!B6+1)</f>
        <v>1.2979167602398383</v>
      </c>
      <c r="C6" s="14">
        <f>LOG10(PCAphytos_perc!C6+1)</f>
        <v>0.7459665670122424</v>
      </c>
      <c r="D6" s="14">
        <f>LOG10(PCAphytos_perc!D6+1)</f>
        <v>0.19629464514396819</v>
      </c>
      <c r="E6" s="14">
        <f>LOG10(PCAphytos_perc!E6+1)</f>
        <v>1.3102379974508049</v>
      </c>
      <c r="F6" s="14">
        <f>LOG10(PCAphytos_perc!F6+1)</f>
        <v>0.96781531662859877</v>
      </c>
      <c r="G6" s="14">
        <f>LOG10(PCAphytos_perc!G6+1)</f>
        <v>0.72310368405273817</v>
      </c>
      <c r="H6" s="14">
        <f>LOG10(PCAphytos_perc!H6+1)</f>
        <v>1.3929480631145386</v>
      </c>
      <c r="I6" s="14">
        <f>LOG10(PCAphytos_perc!I6+1)</f>
        <v>0.109144469425068</v>
      </c>
      <c r="J6" s="14">
        <f>LOG10(PCAphytos_perc!J6+1)</f>
        <v>0</v>
      </c>
      <c r="K6" s="14">
        <f>LOG10(PCAphytos_perc!K6+1)</f>
        <v>0.47712125471966244</v>
      </c>
      <c r="L6" s="14">
        <f>LOG10(PCAphytos_perc!L6+1)</f>
        <v>1.1042919666306559</v>
      </c>
      <c r="M6" s="14">
        <f>LOG10(PCAphytos_perc!M6+1)</f>
        <v>0.26884531229257996</v>
      </c>
      <c r="N6" s="3" t="s">
        <v>110</v>
      </c>
      <c r="O6" s="3" t="s">
        <v>17</v>
      </c>
    </row>
    <row r="7" spans="1:15">
      <c r="A7" s="14">
        <f>LOG10(PCAphytos_perc!A7+1)</f>
        <v>0.58524649231831227</v>
      </c>
      <c r="B7" s="14">
        <f>LOG10(PCAphytos_perc!B7+1)</f>
        <v>1.0585413391849219</v>
      </c>
      <c r="C7" s="14">
        <f>LOG10(PCAphytos_perc!C7+1)</f>
        <v>0.7594287615666625</v>
      </c>
      <c r="D7" s="14">
        <f>LOG10(PCAphytos_perc!D7+1)</f>
        <v>0.50720662532949656</v>
      </c>
      <c r="E7" s="14">
        <f>LOG10(PCAphytos_perc!E7+1)</f>
        <v>1.0585413391849219</v>
      </c>
      <c r="F7" s="14">
        <f>LOG10(PCAphytos_perc!F7+1)</f>
        <v>0.97974425457933256</v>
      </c>
      <c r="G7" s="14">
        <f>LOG10(PCAphytos_perc!G7+1)</f>
        <v>0.35522593968945176</v>
      </c>
      <c r="H7" s="14">
        <f>LOG10(PCAphytos_perc!H7+1)</f>
        <v>1.2176505001054598</v>
      </c>
      <c r="I7" s="14">
        <f>LOG10(PCAphytos_perc!I7+1)</f>
        <v>0.11940624800833889</v>
      </c>
      <c r="J7" s="14">
        <f>LOG10(PCAphytos_perc!J7+1)</f>
        <v>0</v>
      </c>
      <c r="K7" s="14">
        <f>LOG10(PCAphytos_perc!K7+1)</f>
        <v>0.91795065703382583</v>
      </c>
      <c r="L7" s="14">
        <f>LOG10(PCAphytos_perc!L7+1)</f>
        <v>1.5423368446304635</v>
      </c>
      <c r="M7" s="14">
        <f>LOG10(PCAphytos_perc!M7+1)</f>
        <v>0.54797711198315613</v>
      </c>
      <c r="N7" s="3" t="s">
        <v>110</v>
      </c>
      <c r="O7" s="3" t="s">
        <v>18</v>
      </c>
    </row>
    <row r="8" spans="1:15">
      <c r="A8" s="14">
        <f>LOG10(PCAphytos_perc!A8+1)</f>
        <v>0.35989665488480255</v>
      </c>
      <c r="B8" s="14">
        <f>LOG10(PCAphytos_perc!B8+1)</f>
        <v>0.90831202764676555</v>
      </c>
      <c r="C8" s="14">
        <f>LOG10(PCAphytos_perc!C8+1)</f>
        <v>0.90831202764676555</v>
      </c>
      <c r="D8" s="14">
        <f>LOG10(PCAphytos_perc!D8+1)</f>
        <v>0.7663168810349118</v>
      </c>
      <c r="E8" s="14">
        <f>LOG10(PCAphytos_perc!E8+1)</f>
        <v>1.1224801280417964</v>
      </c>
      <c r="F8" s="14">
        <f>LOG10(PCAphytos_perc!F8+1)</f>
        <v>0.68761525345889674</v>
      </c>
      <c r="G8" s="14">
        <f>LOG10(PCAphytos_perc!G8+1)</f>
        <v>0.46767969848682095</v>
      </c>
      <c r="H8" s="14">
        <f>LOG10(PCAphytos_perc!H8+1)</f>
        <v>1.3017299063423076</v>
      </c>
      <c r="I8" s="14">
        <f>LOG10(PCAphytos_perc!I8+1)</f>
        <v>0</v>
      </c>
      <c r="J8" s="14">
        <f>LOG10(PCAphytos_perc!J8+1)</f>
        <v>0</v>
      </c>
      <c r="K8" s="14">
        <f>LOG10(PCAphytos_perc!K8+1)</f>
        <v>1.0895632818413465</v>
      </c>
      <c r="L8" s="14">
        <f>LOG10(PCAphytos_perc!L8+1)</f>
        <v>1.4775879871470698</v>
      </c>
      <c r="M8" s="14">
        <f>LOG10(PCAphytos_perc!M8+1)</f>
        <v>0.51295967994836988</v>
      </c>
      <c r="N8" s="3" t="s">
        <v>110</v>
      </c>
      <c r="O8" s="3" t="s">
        <v>19</v>
      </c>
    </row>
    <row r="9" spans="1:15">
      <c r="A9" s="14">
        <f>LOG10(PCAphytos_perc!A9+1)</f>
        <v>0</v>
      </c>
      <c r="B9" s="14">
        <f>LOG10(PCAphytos_perc!B9+1)</f>
        <v>1.1151788993191436</v>
      </c>
      <c r="C9" s="14">
        <f>LOG10(PCAphytos_perc!C9+1)</f>
        <v>0.6113429748970689</v>
      </c>
      <c r="D9" s="14">
        <f>LOG10(PCAphytos_perc!D9+1)</f>
        <v>0.77366005749518196</v>
      </c>
      <c r="E9" s="14">
        <f>LOG10(PCAphytos_perc!E9+1)</f>
        <v>0.45512696101349459</v>
      </c>
      <c r="F9" s="14">
        <f>LOG10(PCAphytos_perc!F9+1)</f>
        <v>0.67243995679696955</v>
      </c>
      <c r="G9" s="14">
        <f>LOG10(PCAphytos_perc!G9+1)</f>
        <v>0.1168208463861205</v>
      </c>
      <c r="H9" s="14">
        <f>LOG10(PCAphytos_perc!H9+1)</f>
        <v>0.9084188204970105</v>
      </c>
      <c r="I9" s="14">
        <f>LOG10(PCAphytos_perc!I9+1)</f>
        <v>0</v>
      </c>
      <c r="J9" s="14">
        <f>LOG10(PCAphytos_perc!J9+1)</f>
        <v>0</v>
      </c>
      <c r="K9" s="14">
        <f>LOG10(PCAphytos_perc!K9+1)</f>
        <v>0.94031968217315398</v>
      </c>
      <c r="L9" s="14">
        <f>LOG10(PCAphytos_perc!L9+1)</f>
        <v>1.7355594739360991</v>
      </c>
      <c r="M9" s="14">
        <f>LOG10(PCAphytos_perc!M9+1)</f>
        <v>0.83658977270340773</v>
      </c>
      <c r="N9" s="3" t="s">
        <v>110</v>
      </c>
      <c r="O9" s="3" t="s">
        <v>20</v>
      </c>
    </row>
    <row r="10" spans="1:15">
      <c r="A10" s="14">
        <f>LOG10(PCAphytos_perc!A10+1)</f>
        <v>0.38535088136401713</v>
      </c>
      <c r="B10" s="14">
        <f>LOG10(PCAphytos_perc!B10+1)</f>
        <v>1.150537154583293</v>
      </c>
      <c r="C10" s="14">
        <f>LOG10(PCAphytos_perc!C10+1)</f>
        <v>0.64626365382001583</v>
      </c>
      <c r="D10" s="14">
        <f>LOG10(PCAphytos_perc!D10+1)</f>
        <v>0.33099321904142442</v>
      </c>
      <c r="E10" s="14">
        <f>LOG10(PCAphytos_perc!E10+1)</f>
        <v>0.76768581670547864</v>
      </c>
      <c r="F10" s="14">
        <f>LOG10(PCAphytos_perc!F10+1)</f>
        <v>0.76768581670547864</v>
      </c>
      <c r="G10" s="14">
        <f>LOG10(PCAphytos_perc!G10+1)</f>
        <v>0.33099321904142442</v>
      </c>
      <c r="H10" s="14">
        <f>LOG10(PCAphytos_perc!H10+1)</f>
        <v>1.073980052361817</v>
      </c>
      <c r="I10" s="14">
        <f>LOG10(PCAphytos_perc!I10+1)</f>
        <v>0</v>
      </c>
      <c r="J10" s="14">
        <f>LOG10(PCAphytos_perc!J10+1)</f>
        <v>0.109144469425068</v>
      </c>
      <c r="K10" s="14">
        <f>LOG10(PCAphytos_perc!K10+1)</f>
        <v>0.43365556093857216</v>
      </c>
      <c r="L10" s="14">
        <f>LOG10(PCAphytos_perc!L10+1)</f>
        <v>1.4832815634244809</v>
      </c>
      <c r="M10" s="14">
        <f>LOG10(PCAphytos_perc!M10+1)</f>
        <v>1.4580980174062321</v>
      </c>
      <c r="N10" s="1" t="s">
        <v>21</v>
      </c>
      <c r="O10" s="1" t="s">
        <v>22</v>
      </c>
    </row>
    <row r="11" spans="1:15">
      <c r="A11" s="14">
        <f>LOG10(PCAphytos_perc!A11+1)</f>
        <v>0.25222213623716583</v>
      </c>
      <c r="B11" s="14">
        <f>LOG10(PCAphytos_perc!B11+1)</f>
        <v>1.1734998136016392</v>
      </c>
      <c r="C11" s="14">
        <f>LOG10(PCAphytos_perc!C11+1)</f>
        <v>0.36405093273642863</v>
      </c>
      <c r="D11" s="14">
        <f>LOG10(PCAphytos_perc!D11+1)</f>
        <v>0.69346381987475958</v>
      </c>
      <c r="E11" s="14">
        <f>LOG10(PCAphytos_perc!E11+1)</f>
        <v>0.7373471045360076</v>
      </c>
      <c r="F11" s="14">
        <f>LOG10(PCAphytos_perc!F11+1)</f>
        <v>0.61800689425658972</v>
      </c>
      <c r="G11" s="14">
        <f>LOG10(PCAphytos_perc!G11+1)</f>
        <v>0.25222213623716583</v>
      </c>
      <c r="H11" s="14">
        <f>LOG10(PCAphytos_perc!H11+1)</f>
        <v>0.81370178859658981</v>
      </c>
      <c r="I11" s="14">
        <f>LOG10(PCAphytos_perc!I11+1)</f>
        <v>0</v>
      </c>
      <c r="J11" s="14">
        <f>LOG10(PCAphytos_perc!J11+1)</f>
        <v>0</v>
      </c>
      <c r="K11" s="14">
        <f>LOG10(PCAphytos_perc!K11+1)</f>
        <v>0.31172605820168109</v>
      </c>
      <c r="L11" s="14">
        <f>LOG10(PCAphytos_perc!L11+1)</f>
        <v>1.6858004913563005</v>
      </c>
      <c r="M11" s="14">
        <f>LOG10(PCAphytos_perc!M11+1)</f>
        <v>1.2691696187110815</v>
      </c>
      <c r="N11" s="1" t="s">
        <v>21</v>
      </c>
      <c r="O11" s="1" t="s">
        <v>23</v>
      </c>
    </row>
    <row r="12" spans="1:15">
      <c r="A12" s="14">
        <f>LOG10(PCAphytos_perc!A12+1)</f>
        <v>0</v>
      </c>
      <c r="B12" s="14">
        <f>LOG10(PCAphytos_perc!B12+1)</f>
        <v>1.2818219986432049</v>
      </c>
      <c r="C12" s="14">
        <f>LOG10(PCAphytos_perc!C12+1)</f>
        <v>0.40728961026945631</v>
      </c>
      <c r="D12" s="14">
        <f>LOG10(PCAphytos_perc!D12+1)</f>
        <v>0.66529414988077273</v>
      </c>
      <c r="E12" s="14">
        <f>LOG10(PCAphytos_perc!E12+1)</f>
        <v>1.0352119193309126</v>
      </c>
      <c r="F12" s="14">
        <f>LOG10(PCAphytos_perc!F12+1)</f>
        <v>0.85839380741618976</v>
      </c>
      <c r="G12" s="14">
        <f>LOG10(PCAphytos_perc!G12+1)</f>
        <v>0</v>
      </c>
      <c r="H12" s="14">
        <f>LOG10(PCAphytos_perc!H12+1)</f>
        <v>0.75306285294192898</v>
      </c>
      <c r="I12" s="14">
        <f>LOG10(PCAphytos_perc!I12+1)</f>
        <v>0</v>
      </c>
      <c r="J12" s="14">
        <f>LOG10(PCAphytos_perc!J12+1)</f>
        <v>0</v>
      </c>
      <c r="K12" s="14">
        <f>LOG10(PCAphytos_perc!K12+1)</f>
        <v>0.18131031134633571</v>
      </c>
      <c r="L12" s="14">
        <f>LOG10(PCAphytos_perc!L12+1)</f>
        <v>1.6061473672314088</v>
      </c>
      <c r="M12" s="14">
        <f>LOG10(PCAphytos_perc!M12+1)</f>
        <v>1.2320344217041341</v>
      </c>
      <c r="N12" s="1" t="s">
        <v>21</v>
      </c>
      <c r="O12" s="1" t="s">
        <v>25</v>
      </c>
    </row>
    <row r="13" spans="1:15">
      <c r="A13" s="14">
        <f>LOG10(PCAphytos_perc!A13+1)</f>
        <v>0.7896716734134549</v>
      </c>
      <c r="B13" s="14">
        <f>LOG10(PCAphytos_perc!B13+1)</f>
        <v>0.87225028605787158</v>
      </c>
      <c r="C13" s="14">
        <f>LOG10(PCAphytos_perc!C13+1)</f>
        <v>0.51295967994836988</v>
      </c>
      <c r="D13" s="14">
        <f>LOG10(PCAphytos_perc!D13+1)</f>
        <v>0.62590960182149158</v>
      </c>
      <c r="E13" s="14">
        <f>LOG10(PCAphytos_perc!E13+1)</f>
        <v>1.5218969714492439</v>
      </c>
      <c r="F13" s="14">
        <f>LOG10(PCAphytos_perc!F13+1)</f>
        <v>1.0413926851582251</v>
      </c>
      <c r="G13" s="14">
        <f>LOG10(PCAphytos_perc!G13+1)</f>
        <v>0.29396814117649434</v>
      </c>
      <c r="H13" s="14">
        <f>LOG10(PCAphytos_perc!H13+1)</f>
        <v>1.4633630971447904</v>
      </c>
      <c r="I13" s="14">
        <f>LOG10(PCAphytos_perc!I13+1)</f>
        <v>0</v>
      </c>
      <c r="J13" s="14">
        <f>LOG10(PCAphytos_perc!J13+1)</f>
        <v>0</v>
      </c>
      <c r="K13" s="14">
        <f>LOG10(PCAphytos_perc!K13+1)</f>
        <v>0</v>
      </c>
      <c r="L13" s="14">
        <f>LOG10(PCAphytos_perc!L13+1)</f>
        <v>1.0895632818413465</v>
      </c>
      <c r="M13" s="14">
        <f>LOG10(PCAphytos_perc!M13+1)</f>
        <v>0.1214221628854628</v>
      </c>
      <c r="N13" s="1" t="s">
        <v>26</v>
      </c>
      <c r="O13" s="1" t="s">
        <v>27</v>
      </c>
    </row>
    <row r="14" spans="1:15">
      <c r="A14" s="14">
        <f>LOG10(PCAphytos_perc!A14+1)</f>
        <v>0.72817727542180499</v>
      </c>
      <c r="B14" s="14">
        <f>LOG10(PCAphytos_perc!B14+1)</f>
        <v>0.90435905964340102</v>
      </c>
      <c r="C14" s="14">
        <f>LOG10(PCAphytos_perc!C14+1)</f>
        <v>0.56532650409906093</v>
      </c>
      <c r="D14" s="14">
        <f>LOG10(PCAphytos_perc!D14+1)</f>
        <v>0.30175563406488176</v>
      </c>
      <c r="E14" s="14">
        <f>LOG10(PCAphytos_perc!E14+1)</f>
        <v>1.5454767473965649</v>
      </c>
      <c r="F14" s="14">
        <f>LOG10(PCAphytos_perc!F14+1)</f>
        <v>1.0682727541584769</v>
      </c>
      <c r="G14" s="14">
        <f>LOG10(PCAphytos_perc!G14+1)</f>
        <v>0.12530170736231858</v>
      </c>
      <c r="H14" s="14">
        <f>LOG10(PCAphytos_perc!H14+1)</f>
        <v>1.3935018389972536</v>
      </c>
      <c r="I14" s="14">
        <f>LOG10(PCAphytos_perc!I14+1)</f>
        <v>0</v>
      </c>
      <c r="J14" s="14">
        <f>LOG10(PCAphytos_perc!J14+1)</f>
        <v>0</v>
      </c>
      <c r="K14" s="14">
        <f>LOG10(PCAphytos_perc!K14+1)</f>
        <v>0.12530170736231858</v>
      </c>
      <c r="L14" s="14">
        <f>LOG10(PCAphytos_perc!L14+1)</f>
        <v>1.2232119484281605</v>
      </c>
      <c r="M14" s="14">
        <f>LOG10(PCAphytos_perc!M14+1)</f>
        <v>0</v>
      </c>
      <c r="N14" s="1" t="s">
        <v>26</v>
      </c>
      <c r="O14" s="1" t="s">
        <v>29</v>
      </c>
    </row>
    <row r="15" spans="1:15">
      <c r="A15" s="14">
        <f>LOG10(PCAphytos_perc!A15+1)</f>
        <v>0.32578617898817919</v>
      </c>
      <c r="B15" s="14">
        <f>LOG10(PCAphytos_perc!B15+1)</f>
        <v>0.99732291710403187</v>
      </c>
      <c r="C15" s="14">
        <f>LOG10(PCAphytos_perc!C15+1)</f>
        <v>0.54579761446537578</v>
      </c>
      <c r="D15" s="14">
        <f>LOG10(PCAphytos_perc!D15+1)</f>
        <v>1.1910355157974788</v>
      </c>
      <c r="E15" s="14">
        <f>LOG10(PCAphytos_perc!E15+1)</f>
        <v>0.73792966082324463</v>
      </c>
      <c r="F15" s="14">
        <f>LOG10(PCAphytos_perc!F15+1)</f>
        <v>0.50982553274754305</v>
      </c>
      <c r="G15" s="14">
        <f>LOG10(PCAphytos_perc!G15+1)</f>
        <v>0</v>
      </c>
      <c r="H15" s="14">
        <f>LOG10(PCAphytos_perc!H15+1)</f>
        <v>0.69113584409387874</v>
      </c>
      <c r="I15" s="14">
        <f>LOG10(PCAphytos_perc!I15+1)</f>
        <v>0</v>
      </c>
      <c r="J15" s="14">
        <f>LOG10(PCAphytos_perc!J15+1)</f>
        <v>0.26434286697008108</v>
      </c>
      <c r="K15" s="14">
        <f>LOG10(PCAphytos_perc!K15+1)</f>
        <v>0.32578617898817919</v>
      </c>
      <c r="L15" s="14">
        <f>LOG10(PCAphytos_perc!L15+1)</f>
        <v>1.7418599544516771</v>
      </c>
      <c r="M15" s="14">
        <f>LOG10(PCAphytos_perc!M15+1)</f>
        <v>0.85401751349876076</v>
      </c>
      <c r="N15" s="1" t="s">
        <v>26</v>
      </c>
      <c r="O15" s="1" t="s">
        <v>30</v>
      </c>
    </row>
    <row r="16" spans="1:15">
      <c r="A16" s="14">
        <f>LOG10(PCAphytos_perc!A16+1)</f>
        <v>0.88209837633662236</v>
      </c>
      <c r="B16" s="14">
        <f>LOG10(PCAphytos_perc!B16+1)</f>
        <v>0.84262576873507278</v>
      </c>
      <c r="C16" s="14">
        <f>LOG10(PCAphytos_perc!C16+1)</f>
        <v>0.12421911012731941</v>
      </c>
      <c r="D16" s="14">
        <f>LOG10(PCAphytos_perc!D16+1)</f>
        <v>0.72465556879106829</v>
      </c>
      <c r="E16" s="14">
        <f>LOG10(PCAphytos_perc!E16+1)</f>
        <v>1.4231916040858277</v>
      </c>
      <c r="F16" s="14">
        <f>LOG10(PCAphytos_perc!F16+1)</f>
        <v>1.0643091987902766</v>
      </c>
      <c r="G16" s="14">
        <f>LOG10(PCAphytos_perc!G16+1)</f>
        <v>0.36633016917265465</v>
      </c>
      <c r="H16" s="14">
        <f>LOG10(PCAphytos_perc!H16+1)</f>
        <v>1.506854327332894</v>
      </c>
      <c r="I16" s="14">
        <f>LOG10(PCAphytos_perc!I16+1)</f>
        <v>0.29958954830067391</v>
      </c>
      <c r="J16" s="14">
        <f>LOG10(PCAphytos_perc!J16+1)</f>
        <v>0</v>
      </c>
      <c r="K16" s="14">
        <f>LOG10(PCAphytos_perc!K16+1)</f>
        <v>0.12421911012731941</v>
      </c>
      <c r="L16" s="14">
        <f>LOG10(PCAphytos_perc!L16+1)</f>
        <v>1.122270141343042</v>
      </c>
      <c r="M16" s="14">
        <f>LOG10(PCAphytos_perc!M16+1)</f>
        <v>0.22069677418786871</v>
      </c>
      <c r="N16" s="1" t="s">
        <v>26</v>
      </c>
      <c r="O16" s="1" t="s">
        <v>33</v>
      </c>
    </row>
    <row r="17" spans="1:15">
      <c r="A17" s="14">
        <f>LOG10(PCAphytos_perc!A17+1)</f>
        <v>0.72465556879106829</v>
      </c>
      <c r="B17" s="14">
        <f>LOG10(PCAphytos_perc!B17+1)</f>
        <v>0.72465556879106829</v>
      </c>
      <c r="C17" s="14">
        <f>LOG10(PCAphytos_perc!C17+1)</f>
        <v>0.12421911012731941</v>
      </c>
      <c r="D17" s="14">
        <f>LOG10(PCAphytos_perc!D17+1)</f>
        <v>0.42416742532701285</v>
      </c>
      <c r="E17" s="14">
        <f>LOG10(PCAphytos_perc!E17+1)</f>
        <v>1.3834348856565579</v>
      </c>
      <c r="F17" s="14">
        <f>LOG10(PCAphytos_perc!F17+1)</f>
        <v>1.1733985477073505</v>
      </c>
      <c r="G17" s="14">
        <f>LOG10(PCAphytos_perc!G17+1)</f>
        <v>0.47519959458479111</v>
      </c>
      <c r="H17" s="14">
        <f>LOG10(PCAphytos_perc!H17+1)</f>
        <v>1.5371099064816627</v>
      </c>
      <c r="I17" s="14">
        <f>LOG10(PCAphytos_perc!I17+1)</f>
        <v>0</v>
      </c>
      <c r="J17" s="14">
        <f>LOG10(PCAphytos_perc!J17+1)</f>
        <v>0</v>
      </c>
      <c r="K17" s="14">
        <f>LOG10(PCAphytos_perc!K17+1)</f>
        <v>0.29958954830067391</v>
      </c>
      <c r="L17" s="14">
        <f>LOG10(PCAphytos_perc!L17+1)</f>
        <v>1.2103663639589084</v>
      </c>
      <c r="M17" s="14">
        <f>LOG10(PCAphytos_perc!M17+1)</f>
        <v>0.22069677418786871</v>
      </c>
      <c r="N17" s="1" t="s">
        <v>26</v>
      </c>
      <c r="O17" s="1" t="s">
        <v>39</v>
      </c>
    </row>
    <row r="18" spans="1:15">
      <c r="A18" s="14">
        <f>LOG10(PCAphytos_perc!A18+1)</f>
        <v>0.84385955681210922</v>
      </c>
      <c r="B18" s="14">
        <f>LOG10(PCAphytos_perc!B18+1)</f>
        <v>0.69781419664942701</v>
      </c>
      <c r="C18" s="14">
        <f>LOG10(PCAphytos_perc!C18+1)</f>
        <v>0.60097651180906275</v>
      </c>
      <c r="D18" s="14">
        <f>LOG10(PCAphytos_perc!D18+1)</f>
        <v>0.52186758188547533</v>
      </c>
      <c r="E18" s="14">
        <f>LOG10(PCAphytos_perc!E18+1)</f>
        <v>1.499202822497731</v>
      </c>
      <c r="F18" s="14">
        <f>LOG10(PCAphytos_perc!F18+1)</f>
        <v>1.0897525895012685</v>
      </c>
      <c r="G18" s="14">
        <f>LOG10(PCAphytos_perc!G18+1)</f>
        <v>0.47615829538521959</v>
      </c>
      <c r="H18" s="14">
        <f>LOG10(PCAphytos_perc!H18+1)</f>
        <v>1.499202822497731</v>
      </c>
      <c r="I18" s="14">
        <f>LOG10(PCAphytos_perc!I18+1)</f>
        <v>0</v>
      </c>
      <c r="J18" s="14">
        <f>LOG10(PCAphytos_perc!J18+1)</f>
        <v>0</v>
      </c>
      <c r="K18" s="14">
        <f>LOG10(PCAphytos_perc!K18+1)</f>
        <v>0</v>
      </c>
      <c r="L18" s="14">
        <f>LOG10(PCAphytos_perc!L18+1)</f>
        <v>1.0400790287364683</v>
      </c>
      <c r="M18" s="14">
        <f>LOG10(PCAphytos_perc!M18+1)</f>
        <v>0.12457787702633893</v>
      </c>
      <c r="N18" s="1" t="s">
        <v>26</v>
      </c>
      <c r="O18" s="1" t="s">
        <v>40</v>
      </c>
    </row>
    <row r="19" spans="1:15">
      <c r="A19" s="14">
        <f>LOG10(PCAphytos_perc!A19+1)</f>
        <v>0.42596873227228121</v>
      </c>
      <c r="B19" s="14">
        <f>LOG10(PCAphytos_perc!B19+1)</f>
        <v>0.63682209758717434</v>
      </c>
      <c r="C19" s="14">
        <f>LOG10(PCAphytos_perc!C19+1)</f>
        <v>0.22184874961635634</v>
      </c>
      <c r="D19" s="14">
        <f>LOG10(PCAphytos_perc!D19+1)</f>
        <v>0.47712125471966244</v>
      </c>
      <c r="E19" s="14">
        <f>LOG10(PCAphytos_perc!E19+1)</f>
        <v>1.5797835966168101</v>
      </c>
      <c r="F19" s="14">
        <f>LOG10(PCAphytos_perc!F19+1)</f>
        <v>1.0543576623225928</v>
      </c>
      <c r="G19" s="14">
        <f>LOG10(PCAphytos_perc!G19+1)</f>
        <v>0.22184874961635634</v>
      </c>
      <c r="H19" s="14">
        <f>LOG10(PCAphytos_perc!H19+1)</f>
        <v>1.4960065988800362</v>
      </c>
      <c r="I19" s="14">
        <f>LOG10(PCAphytos_perc!I19+1)</f>
        <v>0.12493873660829993</v>
      </c>
      <c r="J19" s="14">
        <f>LOG10(PCAphytos_perc!J19+1)</f>
        <v>0</v>
      </c>
      <c r="K19" s="14">
        <f>LOG10(PCAphytos_perc!K19+1)</f>
        <v>0</v>
      </c>
      <c r="L19" s="14">
        <f>LOG10(PCAphytos_perc!L19+1)</f>
        <v>1.156347200859924</v>
      </c>
      <c r="M19" s="14">
        <f>LOG10(PCAphytos_perc!M19+1)</f>
        <v>0</v>
      </c>
      <c r="N19" s="1" t="s">
        <v>26</v>
      </c>
      <c r="O19" s="1" t="s">
        <v>28</v>
      </c>
    </row>
    <row r="20" spans="1:15">
      <c r="A20" s="14">
        <f>LOG10(PCAphytos_perc!A20+1)</f>
        <v>0.86482548689666106</v>
      </c>
      <c r="B20" s="14">
        <f>LOG10(PCAphytos_perc!B20+1)</f>
        <v>0.98833326839851232</v>
      </c>
      <c r="C20" s="14">
        <f>LOG10(PCAphytos_perc!C20+1)</f>
        <v>0.34337299735435556</v>
      </c>
      <c r="D20" s="14">
        <f>LOG10(PCAphytos_perc!D20+1)</f>
        <v>0.56947262412437039</v>
      </c>
      <c r="E20" s="14">
        <f>LOG10(PCAphytos_perc!E20+1)</f>
        <v>1.5013727667299943</v>
      </c>
      <c r="F20" s="14">
        <f>LOG10(PCAphytos_perc!F20+1)</f>
        <v>1.2295245624300195</v>
      </c>
      <c r="G20" s="14">
        <f>LOG10(PCAphytos_perc!G20+1)</f>
        <v>0.20477354859101188</v>
      </c>
      <c r="H20" s="14">
        <f>LOG10(PCAphytos_perc!H20+1)</f>
        <v>1.399611177571672</v>
      </c>
      <c r="I20" s="14">
        <f>LOG10(PCAphytos_perc!I20+1)</f>
        <v>0.27957899457834873</v>
      </c>
      <c r="J20" s="14">
        <f>LOG10(PCAphytos_perc!J20+1)</f>
        <v>0</v>
      </c>
      <c r="K20" s="14">
        <f>LOG10(PCAphytos_perc!K20+1)</f>
        <v>0.11434566311087579</v>
      </c>
      <c r="L20" s="14">
        <f>LOG10(PCAphytos_perc!L20+1)</f>
        <v>0.96059111325597968</v>
      </c>
      <c r="M20" s="14">
        <f>LOG10(PCAphytos_perc!M20+1)</f>
        <v>0</v>
      </c>
      <c r="N20" s="1" t="s">
        <v>26</v>
      </c>
      <c r="O20" s="1" t="s">
        <v>32</v>
      </c>
    </row>
    <row r="21" spans="1:15">
      <c r="A21" s="14">
        <f>LOG10(PCAphytos_perc!A21+1)</f>
        <v>0.92337616996186145</v>
      </c>
      <c r="B21" s="14">
        <f>LOG10(PCAphytos_perc!B21+1)</f>
        <v>0.82637921981370832</v>
      </c>
      <c r="C21" s="14">
        <f>LOG10(PCAphytos_perc!C21+1)</f>
        <v>0.47906007259104916</v>
      </c>
      <c r="D21" s="14">
        <f>LOG10(PCAphytos_perc!D21+1)</f>
        <v>0.47906007259104916</v>
      </c>
      <c r="E21" s="14">
        <f>LOG10(PCAphytos_perc!E21+1)</f>
        <v>1.5591270590589685</v>
      </c>
      <c r="F21" s="14">
        <f>LOG10(PCAphytos_perc!F21+1)</f>
        <v>1.1976967483653318</v>
      </c>
      <c r="G21" s="14">
        <f>LOG10(PCAphytos_perc!G21+1)</f>
        <v>0.36963915854690582</v>
      </c>
      <c r="H21" s="14">
        <f>LOG10(PCAphytos_perc!H21+1)</f>
        <v>1.4121616426823169</v>
      </c>
      <c r="I21" s="14">
        <f>LOG10(PCAphytos_perc!I21+1)</f>
        <v>0</v>
      </c>
      <c r="J21" s="14">
        <f>LOG10(PCAphytos_perc!J21+1)</f>
        <v>0</v>
      </c>
      <c r="K21" s="14">
        <f>LOG10(PCAphytos_perc!K21+1)</f>
        <v>0.22301307868346229</v>
      </c>
      <c r="L21" s="14">
        <f>LOG10(PCAphytos_perc!L21+1)</f>
        <v>0.84758921978128376</v>
      </c>
      <c r="M21" s="14">
        <f>LOG10(PCAphytos_perc!M21+1)</f>
        <v>0</v>
      </c>
      <c r="N21" s="1" t="s">
        <v>26</v>
      </c>
      <c r="O21" s="1" t="s">
        <v>34</v>
      </c>
    </row>
    <row r="22" spans="1:15">
      <c r="A22" s="14">
        <f>LOG10(PCAphytos_perc!A22+1)</f>
        <v>0.83292076146341998</v>
      </c>
      <c r="B22" s="14">
        <f>LOG10(PCAphytos_perc!B22+1)</f>
        <v>0.62590960182149158</v>
      </c>
      <c r="C22" s="14">
        <f>LOG10(PCAphytos_perc!C22+1)</f>
        <v>0.7416344165578812</v>
      </c>
      <c r="D22" s="14">
        <f>LOG10(PCAphytos_perc!D22+1)</f>
        <v>0.21620848226366365</v>
      </c>
      <c r="E22" s="14">
        <f>LOG10(PCAphytos_perc!E22+1)</f>
        <v>1.4229814632851681</v>
      </c>
      <c r="F22" s="14">
        <f>LOG10(PCAphytos_perc!F22+1)</f>
        <v>1.0661455080713853</v>
      </c>
      <c r="G22" s="14">
        <f>LOG10(PCAphytos_perc!G22+1)</f>
        <v>0.81183436358621619</v>
      </c>
      <c r="H22" s="14">
        <f>LOG10(PCAphytos_perc!H22+1)</f>
        <v>1.5582439187607005</v>
      </c>
      <c r="I22" s="14">
        <f>LOG10(PCAphytos_perc!I22+1)</f>
        <v>0.1214221628854628</v>
      </c>
      <c r="J22" s="14">
        <f>LOG10(PCAphytos_perc!J22+1)</f>
        <v>0</v>
      </c>
      <c r="K22" s="14">
        <f>LOG10(PCAphytos_perc!K22+1)</f>
        <v>0</v>
      </c>
      <c r="L22" s="14">
        <f>LOG10(PCAphytos_perc!L22+1)</f>
        <v>0.94160759704013308</v>
      </c>
      <c r="M22" s="14">
        <f>LOG10(PCAphytos_perc!M22+1)</f>
        <v>0.29396814117649434</v>
      </c>
      <c r="N22" s="1" t="s">
        <v>26</v>
      </c>
      <c r="O22" s="1" t="s">
        <v>35</v>
      </c>
    </row>
    <row r="23" spans="1:15">
      <c r="A23" s="14">
        <f>LOG10(PCAphytos_perc!A23+1)</f>
        <v>0.63793796274859815</v>
      </c>
      <c r="B23" s="14">
        <f>LOG10(PCAphytos_perc!B23+1)</f>
        <v>0.4780885034087991</v>
      </c>
      <c r="C23" s="14">
        <f>LOG10(PCAphytos_perc!C23+1)</f>
        <v>0.30175563406488176</v>
      </c>
      <c r="D23" s="14">
        <f>LOG10(PCAphytos_perc!D23+1)</f>
        <v>0.42687559098956168</v>
      </c>
      <c r="E23" s="14">
        <f>LOG10(PCAphytos_perc!E23+1)</f>
        <v>1.3693648051889853</v>
      </c>
      <c r="F23" s="14">
        <f>LOG10(PCAphytos_perc!F23+1)</f>
        <v>1.3304409218446616</v>
      </c>
      <c r="G23" s="14">
        <f>LOG10(PCAphytos_perc!G23+1)</f>
        <v>0.60314799477441905</v>
      </c>
      <c r="H23" s="14">
        <f>LOG10(PCAphytos_perc!H23+1)</f>
        <v>1.5328864034598173</v>
      </c>
      <c r="I23" s="14">
        <f>LOG10(PCAphytos_perc!I23+1)</f>
        <v>0</v>
      </c>
      <c r="J23" s="14">
        <f>LOG10(PCAphytos_perc!J23+1)</f>
        <v>0</v>
      </c>
      <c r="K23" s="14">
        <f>LOG10(PCAphytos_perc!K23+1)</f>
        <v>0.22242935729896027</v>
      </c>
      <c r="L23" s="14">
        <f>LOG10(PCAphytos_perc!L23+1)</f>
        <v>1.1262802158090919</v>
      </c>
      <c r="M23" s="14">
        <f>LOG10(PCAphytos_perc!M23+1)</f>
        <v>0</v>
      </c>
      <c r="N23" s="1" t="s">
        <v>26</v>
      </c>
      <c r="O23" s="1" t="s">
        <v>36</v>
      </c>
    </row>
    <row r="24" spans="1:15">
      <c r="A24" s="14">
        <f>LOG10(PCAphytos_perc!A24+1)</f>
        <v>0.80947338236544697</v>
      </c>
      <c r="B24" s="14">
        <f>LOG10(PCAphytos_perc!B24+1)</f>
        <v>0.46584024430997345</v>
      </c>
      <c r="C24" s="14">
        <f>LOG10(PCAphytos_perc!C24+1)</f>
        <v>0.35832539961841353</v>
      </c>
      <c r="D24" s="14">
        <f>LOG10(PCAphytos_perc!D24+1)</f>
        <v>0.55195019322759586</v>
      </c>
      <c r="E24" s="14">
        <f>LOG10(PCAphytos_perc!E24+1)</f>
        <v>1.4459632727292757</v>
      </c>
      <c r="F24" s="14">
        <f>LOG10(PCAphytos_perc!F24+1)</f>
        <v>1.2144362511319009</v>
      </c>
      <c r="G24" s="14">
        <f>LOG10(PCAphytos_perc!G24+1)</f>
        <v>0.55195019322759586</v>
      </c>
      <c r="H24" s="14">
        <f>LOG10(PCAphytos_perc!H24+1)</f>
        <v>1.543749763293961</v>
      </c>
      <c r="I24" s="14">
        <f>LOG10(PCAphytos_perc!I24+1)</f>
        <v>0</v>
      </c>
      <c r="J24" s="14">
        <f>LOG10(PCAphytos_perc!J24+1)</f>
        <v>0</v>
      </c>
      <c r="K24" s="14">
        <f>LOG10(PCAphytos_perc!K24+1)</f>
        <v>0</v>
      </c>
      <c r="L24" s="14">
        <f>LOG10(PCAphytos_perc!L24+1)</f>
        <v>1.0259357340943998</v>
      </c>
      <c r="M24" s="14">
        <f>LOG10(PCAphytos_perc!M24+1)</f>
        <v>0.1207426220146918</v>
      </c>
      <c r="N24" s="1" t="s">
        <v>26</v>
      </c>
      <c r="O24" s="1" t="s">
        <v>37</v>
      </c>
    </row>
    <row r="25" spans="1:15">
      <c r="A25" s="14">
        <f>LOG10(PCAphytos_perc!A25+1)</f>
        <v>0.7450951456375472</v>
      </c>
      <c r="B25" s="14">
        <f>LOG10(PCAphytos_perc!B25+1)</f>
        <v>0.55700924540153629</v>
      </c>
      <c r="C25" s="14">
        <f>LOG10(PCAphytos_perc!C25+1)</f>
        <v>0</v>
      </c>
      <c r="D25" s="14">
        <f>LOG10(PCAphytos_perc!D25+1)</f>
        <v>0.59456889462016271</v>
      </c>
      <c r="E25" s="14">
        <f>LOG10(PCAphytos_perc!E25+1)</f>
        <v>1.42172179754009</v>
      </c>
      <c r="F25" s="14">
        <f>LOG10(PCAphytos_perc!F25+1)</f>
        <v>1.0577973904043161</v>
      </c>
      <c r="G25" s="14">
        <f>LOG10(PCAphytos_perc!G25+1)</f>
        <v>0.55700924540153629</v>
      </c>
      <c r="H25" s="14">
        <f>LOG10(PCAphytos_perc!H25+1)</f>
        <v>1.6270387647672622</v>
      </c>
      <c r="I25" s="14">
        <f>LOG10(PCAphytos_perc!I25+1)</f>
        <v>0</v>
      </c>
      <c r="J25" s="14">
        <f>LOG10(PCAphytos_perc!J25+1)</f>
        <v>0</v>
      </c>
      <c r="K25" s="14">
        <f>LOG10(PCAphytos_perc!K25+1)</f>
        <v>0</v>
      </c>
      <c r="L25" s="14">
        <f>LOG10(PCAphytos_perc!L25+1)</f>
        <v>1.045233758090691</v>
      </c>
      <c r="M25" s="14">
        <f>LOG10(PCAphytos_perc!M25+1)</f>
        <v>0</v>
      </c>
      <c r="N25" s="1" t="s">
        <v>26</v>
      </c>
      <c r="O25" s="1" t="s">
        <v>38</v>
      </c>
    </row>
    <row r="26" spans="1:15">
      <c r="A26" s="14">
        <f>LOG10(PCAphytos_perc!A26+1)</f>
        <v>0.5198583045181131</v>
      </c>
      <c r="B26" s="14">
        <f>LOG10(PCAphytos_perc!B26+1)</f>
        <v>0.47424512181120076</v>
      </c>
      <c r="C26" s="14">
        <f>LOG10(PCAphytos_perc!C26+1)</f>
        <v>0</v>
      </c>
      <c r="D26" s="14">
        <f>LOG10(PCAphytos_perc!D26+1)</f>
        <v>0.5198583045181131</v>
      </c>
      <c r="E26" s="14">
        <f>LOG10(PCAphytos_perc!E26+1)</f>
        <v>1.4272032104048082</v>
      </c>
      <c r="F26" s="14">
        <f>LOG10(PCAphytos_perc!F26+1)</f>
        <v>1.1523287175802506</v>
      </c>
      <c r="G26" s="14">
        <f>LOG10(PCAphytos_perc!G26+1)</f>
        <v>0.72349089385183984</v>
      </c>
      <c r="H26" s="14">
        <f>LOG10(PCAphytos_perc!H26+1)</f>
        <v>1.5678917074699787</v>
      </c>
      <c r="I26" s="14">
        <f>LOG10(PCAphytos_perc!I26+1)</f>
        <v>0</v>
      </c>
      <c r="J26" s="14">
        <f>LOG10(PCAphytos_perc!J26+1)</f>
        <v>0</v>
      </c>
      <c r="K26" s="14">
        <f>LOG10(PCAphytos_perc!K26+1)</f>
        <v>0.22012535655362239</v>
      </c>
      <c r="L26" s="14">
        <f>LOG10(PCAphytos_perc!L26+1)</f>
        <v>1.1623060569572208</v>
      </c>
      <c r="M26" s="14">
        <f>LOG10(PCAphytos_perc!M26+1)</f>
        <v>0</v>
      </c>
      <c r="N26" s="1" t="s">
        <v>26</v>
      </c>
      <c r="O26" s="1" t="s">
        <v>41</v>
      </c>
    </row>
    <row r="27" spans="1:15">
      <c r="A27" s="14">
        <f>LOG10(PCAphytos_perc!A27+1)</f>
        <v>0.51886012920024682</v>
      </c>
      <c r="B27" s="14">
        <f>LOG10(PCAphytos_perc!B27+1)</f>
        <v>0.77336294959716922</v>
      </c>
      <c r="C27" s="14">
        <f>LOG10(PCAphytos_perc!C27+1)</f>
        <v>0.12350778150185122</v>
      </c>
      <c r="D27" s="14">
        <f>LOG10(PCAphytos_perc!D27+1)</f>
        <v>0.63240400778714756</v>
      </c>
      <c r="E27" s="14">
        <f>LOG10(PCAphytos_perc!E27+1)</f>
        <v>1.4568452987453508</v>
      </c>
      <c r="F27" s="14">
        <f>LOG10(PCAphytos_perc!F27+1)</f>
        <v>1.085797394401143</v>
      </c>
      <c r="G27" s="14">
        <f>LOG10(PCAphytos_perc!G27+1)</f>
        <v>0.42238246513969746</v>
      </c>
      <c r="H27" s="14">
        <f>LOG10(PCAphytos_perc!H27+1)</f>
        <v>1.562605869502026</v>
      </c>
      <c r="I27" s="14">
        <f>LOG10(PCAphytos_perc!I27+1)</f>
        <v>0</v>
      </c>
      <c r="J27" s="14">
        <f>LOG10(PCAphytos_perc!J27+1)</f>
        <v>0</v>
      </c>
      <c r="K27" s="14">
        <f>LOG10(PCAphytos_perc!K27+1)</f>
        <v>0.21955695283677157</v>
      </c>
      <c r="L27" s="14">
        <f>LOG10(PCAphytos_perc!L27+1)</f>
        <v>1.1303337684950061</v>
      </c>
      <c r="M27" s="14">
        <f>LOG10(PCAphytos_perc!M27+1)</f>
        <v>0</v>
      </c>
      <c r="N27" s="1" t="s">
        <v>26</v>
      </c>
      <c r="O27" s="1" t="s">
        <v>42</v>
      </c>
    </row>
    <row r="28" spans="1:15">
      <c r="A28" s="14">
        <f>LOG10(PCAphytos_perc!A28+1)</f>
        <v>0.85423723644660032</v>
      </c>
      <c r="B28" s="14">
        <f>LOG10(PCAphytos_perc!B28+1)</f>
        <v>0.62698116712592111</v>
      </c>
      <c r="C28" s="14">
        <f>LOG10(PCAphytos_perc!C28+1)</f>
        <v>0.21675930291192408</v>
      </c>
      <c r="D28" s="14">
        <f>LOG10(PCAphytos_perc!D28+1)</f>
        <v>0.6887307603507552</v>
      </c>
      <c r="E28" s="14">
        <f>LOG10(PCAphytos_perc!E28+1)</f>
        <v>1.2888437245884041</v>
      </c>
      <c r="F28" s="14">
        <f>LOG10(PCAphytos_perc!F28+1)</f>
        <v>1.154381619401488</v>
      </c>
      <c r="G28" s="14">
        <f>LOG10(PCAphytos_perc!G28+1)</f>
        <v>0.6887307603507552</v>
      </c>
      <c r="H28" s="14">
        <f>LOG10(PCAphytos_perc!H28+1)</f>
        <v>1.5478264623288029</v>
      </c>
      <c r="I28" s="14">
        <f>LOG10(PCAphytos_perc!I28+1)</f>
        <v>0</v>
      </c>
      <c r="J28" s="14">
        <f>LOG10(PCAphytos_perc!J28+1)</f>
        <v>0</v>
      </c>
      <c r="K28" s="14">
        <f>LOG10(PCAphytos_perc!K28+1)</f>
        <v>0</v>
      </c>
      <c r="L28" s="14">
        <f>LOG10(PCAphytos_perc!L28+1)</f>
        <v>1.2350542459163223</v>
      </c>
      <c r="M28" s="14">
        <f>LOG10(PCAphytos_perc!M28+1)</f>
        <v>0</v>
      </c>
      <c r="N28" s="1" t="s">
        <v>26</v>
      </c>
      <c r="O28" s="1" t="s">
        <v>43</v>
      </c>
    </row>
    <row r="29" spans="1:15">
      <c r="A29" s="14">
        <f>LOG10(PCAphytos_perc!A29+1)</f>
        <v>0.80285377641258793</v>
      </c>
      <c r="B29" s="14">
        <f>LOG10(PCAphytos_perc!B29+1)</f>
        <v>1.0013052774350975</v>
      </c>
      <c r="C29" s="14">
        <f>LOG10(PCAphytos_perc!C29+1)</f>
        <v>0.22242935729896027</v>
      </c>
      <c r="D29" s="14">
        <f>LOG10(PCAphytos_perc!D29+1)</f>
        <v>0.52389429990155267</v>
      </c>
      <c r="E29" s="14">
        <f>LOG10(PCAphytos_perc!E29+1)</f>
        <v>1.4687621293757849</v>
      </c>
      <c r="F29" s="14">
        <f>LOG10(PCAphytos_perc!F29+1)</f>
        <v>1.115282046863556</v>
      </c>
      <c r="G29" s="14">
        <f>LOG10(PCAphytos_perc!G29+1)</f>
        <v>0.52389429990155267</v>
      </c>
      <c r="H29" s="14">
        <f>LOG10(PCAphytos_perc!H29+1)</f>
        <v>1.4163677320168619</v>
      </c>
      <c r="I29" s="14">
        <f>LOG10(PCAphytos_perc!I29+1)</f>
        <v>0</v>
      </c>
      <c r="J29" s="14">
        <f>LOG10(PCAphytos_perc!J29+1)</f>
        <v>0</v>
      </c>
      <c r="K29" s="14">
        <f>LOG10(PCAphytos_perc!K29+1)</f>
        <v>0</v>
      </c>
      <c r="L29" s="14">
        <f>LOG10(PCAphytos_perc!L29+1)</f>
        <v>1.186992221249608</v>
      </c>
      <c r="M29" s="14">
        <f>LOG10(PCAphytos_perc!M29+1)</f>
        <v>0.12530170736231858</v>
      </c>
      <c r="N29" s="1" t="s">
        <v>26</v>
      </c>
      <c r="O29" s="1" t="s">
        <v>48</v>
      </c>
    </row>
    <row r="30" spans="1:15">
      <c r="A30" s="14">
        <f>LOG10(PCAphytos_perc!A30+1)</f>
        <v>0.98950896424192525</v>
      </c>
      <c r="B30" s="14">
        <f>LOG10(PCAphytos_perc!B30+1)</f>
        <v>0.76595428000367594</v>
      </c>
      <c r="C30" s="14">
        <f>LOG10(PCAphytos_perc!C30+1)</f>
        <v>0.11464927638501284</v>
      </c>
      <c r="D30" s="14">
        <f>LOG10(PCAphytos_perc!D30+1)</f>
        <v>0.34408938318214166</v>
      </c>
      <c r="E30" s="14">
        <f>LOG10(PCAphytos_perc!E30+1)</f>
        <v>1.5781577362090649</v>
      </c>
      <c r="F30" s="14">
        <f>LOG10(PCAphytos_perc!F30+1)</f>
        <v>1.0634841582073591</v>
      </c>
      <c r="G30" s="14">
        <f>LOG10(PCAphytos_perc!G30+1)</f>
        <v>0.86595696506761699</v>
      </c>
      <c r="H30" s="14">
        <f>LOG10(PCAphytos_perc!H30+1)</f>
        <v>1.3849416321308763</v>
      </c>
      <c r="I30" s="14">
        <f>LOG10(PCAphytos_perc!I30+1)</f>
        <v>0</v>
      </c>
      <c r="J30" s="14">
        <f>LOG10(PCAphytos_perc!J30+1)</f>
        <v>0</v>
      </c>
      <c r="K30" s="14">
        <f>LOG10(PCAphytos_perc!K30+1)</f>
        <v>0.11464927638501284</v>
      </c>
      <c r="L30" s="14">
        <f>LOG10(PCAphytos_perc!L30+1)</f>
        <v>0.91649370636401462</v>
      </c>
      <c r="M30" s="14">
        <f>LOG10(PCAphytos_perc!M30+1)</f>
        <v>0.11464927638501284</v>
      </c>
      <c r="N30" s="1" t="s">
        <v>26</v>
      </c>
      <c r="O30" s="1" t="s">
        <v>47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ChaoControl1_count</vt:lpstr>
      <vt:lpstr>ChaoControl1_perc</vt:lpstr>
      <vt:lpstr>ChaoControl1_log</vt:lpstr>
      <vt:lpstr>ChaoControl2_count</vt:lpstr>
      <vt:lpstr>ChaoControl2_perc</vt:lpstr>
      <vt:lpstr>ChaoControl2_log</vt:lpstr>
      <vt:lpstr>PCAphytos_count</vt:lpstr>
      <vt:lpstr>PCAphytos_perc</vt:lpstr>
      <vt:lpstr>PCAphytos_log</vt:lpstr>
      <vt:lpstr>PCAstarch_count</vt:lpstr>
      <vt:lpstr>PCAstarch_perc</vt:lpstr>
      <vt:lpstr>PCAstarch_log</vt:lpstr>
      <vt:lpstr>ChaoSKP_count</vt:lpstr>
      <vt:lpstr>ChaoSKP_perc</vt:lpstr>
      <vt:lpstr>ChaoSKP_log</vt:lpstr>
    </vt:vector>
  </TitlesOfParts>
  <Company>University of Barcelona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Arias</dc:creator>
  <cp:lastModifiedBy>Universitat Pompeu Fabra</cp:lastModifiedBy>
  <dcterms:created xsi:type="dcterms:W3CDTF">2015-06-14T09:52:12Z</dcterms:created>
  <dcterms:modified xsi:type="dcterms:W3CDTF">2016-01-20T10:56:11Z</dcterms:modified>
</cp:coreProperties>
</file>