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5415" yWindow="18930" windowWidth="21600" windowHeight="11385"/>
  </bookViews>
  <sheets>
    <sheet sheetId="1" name="Report" state="visible" r:id="rId4"/>
    <sheet sheetId="2" name="Data" state="visible" r:id="rId5"/>
  </sheets>
  <calcPr calcId="171027" fullCalcOnLoad="1"/>
</workbook>
</file>

<file path=xl/sharedStrings.xml><?xml version="1.0" encoding="utf-8"?>
<sst xmlns="http://schemas.openxmlformats.org/spreadsheetml/2006/main" count="1655" uniqueCount="297">
  <si>
    <t>Scope</t>
  </si>
  <si>
    <t>Tradelanes</t>
  </si>
  <si>
    <t>Time range span</t>
  </si>
  <si>
    <t>Absolute values</t>
  </si>
  <si>
    <t>Geographic span range</t>
  </si>
  <si>
    <t>Number of tenders involved in the following tradelanes</t>
  </si>
  <si>
    <t>Main processed data</t>
  </si>
  <si>
    <t>To Africa</t>
  </si>
  <si>
    <t>To Americas</t>
  </si>
  <si>
    <t>To Asia</t>
  </si>
  <si>
    <t>To Europe</t>
  </si>
  <si>
    <t>To Oceania</t>
  </si>
  <si>
    <t>Schedule &amp; Area of responsibility</t>
  </si>
  <si>
    <t>From Africa</t>
  </si>
  <si>
    <t>From Americas</t>
  </si>
  <si>
    <t>Number of registered tender(s)</t>
  </si>
  <si>
    <t>From Asia</t>
  </si>
  <si>
    <t>From Europe</t>
  </si>
  <si>
    <t>Number of registered tender(s) which were preadvised</t>
  </si>
  <si>
    <t>of all registered opportunities</t>
  </si>
  <si>
    <t>From Oceania</t>
  </si>
  <si>
    <t>Number of registered tender(s) which were not preadvised</t>
  </si>
  <si>
    <t>Number of registered tender(s) with a RFI</t>
  </si>
  <si>
    <t>Percentage values</t>
  </si>
  <si>
    <t>Number of registration(s) related to the AM area</t>
  </si>
  <si>
    <t>Number of registration(s) related to the AP area</t>
  </si>
  <si>
    <t>Share of tenders involved in the following tradelanes</t>
  </si>
  <si>
    <t>Number of registration(s) related to the EU area</t>
  </si>
  <si>
    <t>related to North America</t>
  </si>
  <si>
    <t>related to Central America &amp; the Carribeans</t>
  </si>
  <si>
    <t>related to South America</t>
  </si>
  <si>
    <t>related to the Southern, Eastern, South-Eastern Asia &amp; Melanesia</t>
  </si>
  <si>
    <t>related to Australia, New Zealand, Polynesia &amp; Micronesia</t>
  </si>
  <si>
    <t>related to Northern Europe</t>
  </si>
  <si>
    <t>related to Southern Europe</t>
  </si>
  <si>
    <t>related to Western Europe</t>
  </si>
  <si>
    <t>related to Eastern Europe</t>
  </si>
  <si>
    <t>related to Western Asia</t>
  </si>
  <si>
    <t>related to Central Asia</t>
  </si>
  <si>
    <t>related to Northern Africa</t>
  </si>
  <si>
    <t>related to Middle Africa, Western Africa, Eastern Africa</t>
  </si>
  <si>
    <t>related to Southern Africa</t>
  </si>
  <si>
    <t>Transportation modes &amp; volumes</t>
  </si>
  <si>
    <t>Number of registration(s) related to Airfreight</t>
  </si>
  <si>
    <t>Number of registration(s) related to Seafreight FCL</t>
  </si>
  <si>
    <t>Number of registration(s) related to Seafreight LCL</t>
  </si>
  <si>
    <t>Number of registration(s) related to Railfreight FCL</t>
  </si>
  <si>
    <t>Expected vol. related to Airfreight (estimated)</t>
  </si>
  <si>
    <t>Expected vol. related to Seafreight FCL (estimated)</t>
  </si>
  <si>
    <t>Expected vol. related to Seafreight LCL (estimated)</t>
  </si>
  <si>
    <t>Expected vol. related to Railfreight FCL (estimated)</t>
  </si>
  <si>
    <t>Average expected Airfreight vol. (estimated) (per registration)</t>
  </si>
  <si>
    <t>Average expected Seafreight FCL vol. (estimated) (per registration)</t>
  </si>
  <si>
    <t>Average expected Seafreight LCL vol. (estimated) (per registration)</t>
  </si>
  <si>
    <t>Average expected Railfreight FCL vol. (estimated) (per registration)</t>
  </si>
  <si>
    <t>Commercial history</t>
  </si>
  <si>
    <t>Number of registration(s) with a "No history" prospect</t>
  </si>
  <si>
    <t>Number of registration(s) with an "Air &amp; Ocean" history prospect</t>
  </si>
  <si>
    <t>Number of registration(s) with a "Road" history prospect</t>
  </si>
  <si>
    <t>Number of registration(s) with a "Contract Log." history prospect</t>
  </si>
  <si>
    <t>Number of registration(s) with a "Port Log." history prospect</t>
  </si>
  <si>
    <t>If applicable (Only for prospects with an "Air &amp; Ocean" history):</t>
  </si>
  <si>
    <t>Number of registration(s) with a "A" prospect</t>
  </si>
  <si>
    <t>Number of registration(s) with a "B" prospect</t>
  </si>
  <si>
    <t>Number of registration(s) with a "C" prospect</t>
  </si>
  <si>
    <t>Number of registration(s) with a prospect visited for less than 6 months</t>
  </si>
  <si>
    <t>Number of registration(s) with a prospect visited between 6~12 months</t>
  </si>
  <si>
    <t>Number of registration(s) with a prospect visited between 1~2 years</t>
  </si>
  <si>
    <t>Number of registration(s) with a prospect visited for more than 2 years</t>
  </si>
  <si>
    <t>Number of registration(s) with a prospect visited for more than 5 years</t>
  </si>
  <si>
    <t>Number of registration(s) with a prospect visited on a weekly basis</t>
  </si>
  <si>
    <t>Number of registration(s) with a prospect visited on a monthly basis</t>
  </si>
  <si>
    <t>Number of registration(s) with a prospect visited on a quarterly basis</t>
  </si>
  <si>
    <t>Number of registration(s) with a prospect visited on a yearly basis</t>
  </si>
  <si>
    <t>Competition data</t>
  </si>
  <si>
    <t>Number of registration(s) involving 1 to 2 competitors</t>
  </si>
  <si>
    <t>Number of registration(s) involving 4 to 6 competitors</t>
  </si>
  <si>
    <t>Number of registration(s) involving 7 to 10 competitors</t>
  </si>
  <si>
    <t>Number of registration(s) involving more than 10 competitors</t>
  </si>
  <si>
    <t>Awarding data</t>
  </si>
  <si>
    <t>Number of registration(s) awarding 1 single freight forwarder</t>
  </si>
  <si>
    <t>Number of registration(s) awarding 1 or 2 freight forwarder(s)</t>
  </si>
  <si>
    <t>Number of registration(s) awarding 2 to 3 freight forwarders</t>
  </si>
  <si>
    <t>Number of registration(s) awarding 3 or more freight forwarders</t>
  </si>
  <si>
    <t>Number of registration(s) with an unknown awarding process</t>
  </si>
  <si>
    <t>Number of registration(s) emphasizing price competitiveness</t>
  </si>
  <si>
    <t>Number of registration(s) emphasizing relationship history</t>
  </si>
  <si>
    <t>Number of registration(s) emphasizing an answer for all lanes</t>
  </si>
  <si>
    <t>Number of registration(s) emphasizing an extended offer</t>
  </si>
  <si>
    <t>Number of registration(s) where the focus point is unknown</t>
  </si>
  <si>
    <t>Number of registration(s) where a feedback can be provided</t>
  </si>
  <si>
    <t>Number of registration(s) where a feedback is not provided</t>
  </si>
  <si>
    <t>Secondary processed data</t>
  </si>
  <si>
    <t>Schedule</t>
  </si>
  <si>
    <t>Average time between the tender reception &amp; tender registration</t>
  </si>
  <si>
    <t xml:space="preserve">Average time between the tender registration &amp; tender deadline (round 1) </t>
  </si>
  <si>
    <t>Contract period and payment terms</t>
  </si>
  <si>
    <t>Average contract period</t>
  </si>
  <si>
    <t>Average payment terms requested</t>
  </si>
  <si>
    <t>Bidding requirements</t>
  </si>
  <si>
    <t>Number of registration(s) requiring Track &amp; Trace</t>
  </si>
  <si>
    <t>Number of registration(s) requiring documents management</t>
  </si>
  <si>
    <t>Number of registration(s) requiring basic reporting</t>
  </si>
  <si>
    <t>Number of registration(s) requiring lead time reporting</t>
  </si>
  <si>
    <t>Number of registration(s) requiring EDI development &amp; connection</t>
  </si>
  <si>
    <t>Number of registration(s) requiring order management</t>
  </si>
  <si>
    <t>Number of registration(s) requiring a control tower setup</t>
  </si>
  <si>
    <t>Number of registration(s) not requiring any of the above</t>
  </si>
  <si>
    <t>Bidding restrictions</t>
  </si>
  <si>
    <t>Number of registration(s) where all lanes must be quoted</t>
  </si>
  <si>
    <t>Number of registration(s) where all lanes per region must be quoted</t>
  </si>
  <si>
    <t>Number of registration(s) where all lanes per country must be quoted</t>
  </si>
  <si>
    <t>Number of registration(s) where all lanes per trsp. mode must be quoted</t>
  </si>
  <si>
    <r>
      <t>Number of registration(s) where "</t>
    </r>
    <r>
      <rPr>
        <i/>
        <color theme="1"/>
        <family val="2"/>
        <scheme val="minor"/>
        <sz val="11"/>
        <rFont val="Fira Sans"/>
      </rPr>
      <t>cherry picking</t>
    </r>
    <r>
      <rPr>
        <color theme="1"/>
        <family val="2"/>
        <scheme val="minor"/>
        <sz val="11"/>
        <rFont val="Fira Sans"/>
      </rPr>
      <t>" is allowed</t>
    </r>
  </si>
  <si>
    <t>Register ID</t>
  </si>
  <si>
    <t>Record date</t>
  </si>
  <si>
    <t>Last modified date</t>
  </si>
  <si>
    <t>Is preadvised</t>
  </si>
  <si>
    <t>Preadvised ID</t>
  </si>
  <si>
    <t>Preadvise record date</t>
  </si>
  <si>
    <t>Country location</t>
  </si>
  <si>
    <t>Tender office</t>
  </si>
  <si>
    <t>World area</t>
  </si>
  <si>
    <t>Company name</t>
  </si>
  <si>
    <t>Sugar ID</t>
  </si>
  <si>
    <t>Business vertical</t>
  </si>
  <si>
    <t>Contact name</t>
  </si>
  <si>
    <t>Contact Job Title</t>
  </si>
  <si>
    <t>Contact email</t>
  </si>
  <si>
    <t>Contact is decision maker</t>
  </si>
  <si>
    <t>Has Airfreight</t>
  </si>
  <si>
    <t>Airfreight volumes</t>
  </si>
  <si>
    <t>Airfreight rates validity requested</t>
  </si>
  <si>
    <t>Has Seafreight FCL</t>
  </si>
  <si>
    <t>Seafreight FCL volumes</t>
  </si>
  <si>
    <t>Seafreight FCL rates validity requested</t>
  </si>
  <si>
    <t>Has Seafreight LCL</t>
  </si>
  <si>
    <t>Seafreight LCL volumes</t>
  </si>
  <si>
    <t>Seafreight LCL rates validity requested</t>
  </si>
  <si>
    <t>Has Railfreight FCL</t>
  </si>
  <si>
    <t>Railfreight FCL volumes</t>
  </si>
  <si>
    <t>Railfreight FCL rates validity requested</t>
  </si>
  <si>
    <t>Has DG goods</t>
  </si>
  <si>
    <t>Has pharma goods</t>
  </si>
  <si>
    <t>Has cold chain</t>
  </si>
  <si>
    <t>Has time critical</t>
  </si>
  <si>
    <t>Has linked RFI</t>
  </si>
  <si>
    <t>RFI deadline</t>
  </si>
  <si>
    <t>Tender reception date</t>
  </si>
  <si>
    <t>Tender deadline</t>
  </si>
  <si>
    <t>Tender decision date</t>
  </si>
  <si>
    <t>Start of business date</t>
  </si>
  <si>
    <t>Africa ➔ Africa</t>
  </si>
  <si>
    <t>Africa ➔ Americas</t>
  </si>
  <si>
    <t>Africa ➔ Asia</t>
  </si>
  <si>
    <t>Africa ➔ Europe</t>
  </si>
  <si>
    <t>Africa ➔ Oceania</t>
  </si>
  <si>
    <t>Americas ➔ Africa</t>
  </si>
  <si>
    <t>Americas ➔ Americas</t>
  </si>
  <si>
    <t>Americas ➔ Asia</t>
  </si>
  <si>
    <t>Americas ➔ Europe</t>
  </si>
  <si>
    <t>Americas ➔ Oceania</t>
  </si>
  <si>
    <t>Asia ➔ Africa</t>
  </si>
  <si>
    <t>Asia ➔ Americas</t>
  </si>
  <si>
    <t>Asia ➔ Asia</t>
  </si>
  <si>
    <t>Asia ➔ Europe</t>
  </si>
  <si>
    <t>Asia ➔ Oceania</t>
  </si>
  <si>
    <t>Europe ➔ Africa</t>
  </si>
  <si>
    <t>Europe ➔ Americas</t>
  </si>
  <si>
    <t>Europe ➔ Asia</t>
  </si>
  <si>
    <t>Europe ➔ Europe</t>
  </si>
  <si>
    <t>Europe ➔ Oceania</t>
  </si>
  <si>
    <t>Oceania ➔ Africa</t>
  </si>
  <si>
    <t>Oceania ➔ Americas</t>
  </si>
  <si>
    <t>Oceania ➔ Asia</t>
  </si>
  <si>
    <t>Oceania ➔ Europe</t>
  </si>
  <si>
    <t>Oceania ➔ Oceania</t>
  </si>
  <si>
    <t>Amount of lanes</t>
  </si>
  <si>
    <t>Has Door-to-Door lanes</t>
  </si>
  <si>
    <t>Has Door-to-Port lanes</t>
  </si>
  <si>
    <t>Has Port-to-Port lanes</t>
  </si>
  <si>
    <t>Has Port-to-Door lanes</t>
  </si>
  <si>
    <t>Contract period</t>
  </si>
  <si>
    <t>Payment terms</t>
  </si>
  <si>
    <t>Restrictions - All lanes must be quoted</t>
  </si>
  <si>
    <t>Restrictions - All lanes per country must be quoted</t>
  </si>
  <si>
    <t>Restrictions - All lanes per region must be quoted</t>
  </si>
  <si>
    <t>Restrictions - All lanes per transport mode must be quoted</t>
  </si>
  <si>
    <t>Restrictions - Cherry picking allowed</t>
  </si>
  <si>
    <t>Requirements - No specific requirement</t>
  </si>
  <si>
    <t>Requirements - Track &amp; Trace</t>
  </si>
  <si>
    <t>Requirements - Documents management</t>
  </si>
  <si>
    <t>Requirements - Basic reporting</t>
  </si>
  <si>
    <t>Requirements - Lead time reports</t>
  </si>
  <si>
    <t>Requirements - EDI connection</t>
  </si>
  <si>
    <t>Requirements - Order management</t>
  </si>
  <si>
    <t>Requirements - Control tower</t>
  </si>
  <si>
    <t>Amount of rounds</t>
  </si>
  <si>
    <t>Tender launch method</t>
  </si>
  <si>
    <t>No history</t>
  </si>
  <si>
    <t>Rhenus Air &amp; Ocean history</t>
  </si>
  <si>
    <t>Rhenus Road history</t>
  </si>
  <si>
    <t>Rhenus Contract Logistics history</t>
  </si>
  <si>
    <t>Rhenus Port Logistics history</t>
  </si>
  <si>
    <t>Customer segment</t>
  </si>
  <si>
    <t>Customer visit frequency</t>
  </si>
  <si>
    <t>Customer visit history</t>
  </si>
  <si>
    <t>Current service provider</t>
  </si>
  <si>
    <t>Amount of competitors</t>
  </si>
  <si>
    <t>Amount of awardee(s)</t>
  </si>
  <si>
    <t>Decision criteria</t>
  </si>
  <si>
    <t>Feedback available</t>
  </si>
  <si>
    <t>629646b4da045a03f9871f7b</t>
  </si>
  <si>
    <t>Not modified</t>
  </si>
  <si>
    <t>Yes</t>
  </si>
  <si>
    <t>629607128a5ae30ec4fadc0e</t>
  </si>
  <si>
    <t>CN</t>
  </si>
  <si>
    <t>AP</t>
  </si>
  <si>
    <t>Eastern Asia</t>
  </si>
  <si>
    <t>Thompson, Parker and Associates</t>
  </si>
  <si>
    <t>66-5880694</t>
  </si>
  <si>
    <t>Financial (64 + 66)</t>
  </si>
  <si>
    <t>test</t>
  </si>
  <si>
    <t>test@test.com</t>
  </si>
  <si>
    <t>No</t>
  </si>
  <si>
    <t>0</t>
  </si>
  <si>
    <t>None</t>
  </si>
  <si>
    <t>Launched with TI-Contract</t>
  </si>
  <si>
    <t>A-customer</t>
  </si>
  <si>
    <t>Monthly</t>
  </si>
  <si>
    <t>1~2 years</t>
  </si>
  <si>
    <t>T</t>
  </si>
  <si>
    <t>7~10</t>
  </si>
  <si>
    <t>2~3</t>
  </si>
  <si>
    <t>History with the company</t>
  </si>
  <si>
    <t>62964716cf55d3fb4bf3de92</t>
  </si>
  <si>
    <t>6297586a3d70bbbef127407d</t>
  </si>
  <si>
    <t>629607128a5ae30ec4fadbff</t>
  </si>
  <si>
    <t>ZA</t>
  </si>
  <si>
    <t>EU</t>
  </si>
  <si>
    <t>Southern Africa</t>
  </si>
  <si>
    <t>Bosco Spas</t>
  </si>
  <si>
    <t>73-8235403</t>
  </si>
  <si>
    <t>t@t.com</t>
  </si>
  <si>
    <t>Launched with another bidding platform</t>
  </si>
  <si>
    <t>&gt; 2 years</t>
  </si>
  <si>
    <t>3</t>
  </si>
  <si>
    <t>&gt;3</t>
  </si>
  <si>
    <t>Ability to answer to all lanes</t>
  </si>
  <si>
    <t>Unknown</t>
  </si>
  <si>
    <t>629fcecb9f473f980dcc1570</t>
  </si>
  <si>
    <t>JP</t>
  </si>
  <si>
    <t>Trantow Ltd</t>
  </si>
  <si>
    <t>67-6341509</t>
  </si>
  <si>
    <t>Fabricated metal products, except machinery and equipment - manufacturing (25)</t>
  </si>
  <si>
    <t>1</t>
  </si>
  <si>
    <t>629fd14ea0466d85dd5b0100</t>
  </si>
  <si>
    <t>629fd1827728e5071871aac1</t>
  </si>
  <si>
    <t>629fd9eb967d1c7cbe1dffe3</t>
  </si>
  <si>
    <t>629fda1f73b16df9de8208b6</t>
  </si>
  <si>
    <t>629fda75a2d96adf3648f723</t>
  </si>
  <si>
    <t>629fdabbdd155ab60cb15c7f</t>
  </si>
  <si>
    <t>629fdbc2158394cace346172</t>
  </si>
  <si>
    <t>62a1892a77405a386d843277</t>
  </si>
  <si>
    <t>Employment activities (78)</t>
  </si>
  <si>
    <t>t</t>
  </si>
  <si>
    <t>t@t.co</t>
  </si>
  <si>
    <t>Quarterly</t>
  </si>
  <si>
    <t>&gt;10</t>
  </si>
  <si>
    <t>Price competitiveness</t>
  </si>
  <si>
    <t>62a18becdab1df278758513c</t>
  </si>
  <si>
    <t>62a1afc251dc61befa6e28dc</t>
  </si>
  <si>
    <t>CO</t>
  </si>
  <si>
    <t>AM</t>
  </si>
  <si>
    <t>South America</t>
  </si>
  <si>
    <t>Kshlerin-Hansen</t>
  </si>
  <si>
    <t>T@t.co</t>
  </si>
  <si>
    <t>&lt; 6 months</t>
  </si>
  <si>
    <t>62a2e48dcfe62fe6825ff4d6</t>
  </si>
  <si>
    <t>629607128a5ae30ec4fadbed</t>
  </si>
  <si>
    <t>MX</t>
  </si>
  <si>
    <t>North America</t>
  </si>
  <si>
    <t>Yundt, D'Amore and Blick</t>
  </si>
  <si>
    <t>55-3294891</t>
  </si>
  <si>
    <t>Tes</t>
  </si>
  <si>
    <t>T@T.com</t>
  </si>
  <si>
    <t>C</t>
  </si>
  <si>
    <t>4~6</t>
  </si>
  <si>
    <t>1~2</t>
  </si>
  <si>
    <t>62b33126f2e1ecfac6ea98c8</t>
  </si>
  <si>
    <t>629607128a5ae30ec4fadc02</t>
  </si>
  <si>
    <t>DE</t>
  </si>
  <si>
    <t>Western Europe</t>
  </si>
  <si>
    <t>Gulgowski Specials</t>
  </si>
  <si>
    <t>42-5306953</t>
  </si>
  <si>
    <t>file</t>
  </si>
  <si>
    <t>file@test.com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</si>
</sst>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&quot; Ton(s)&quot;_-;-* #,##0.00&quot; Ton(s)&quot;_-;_-* &quot;-&quot;??&quot; Ton(s)&quot;_-;_-@_-"/>
    <numFmt numFmtId="165" formatCode="_-* #,##0.00&quot; TEU(s)&quot;_-;-* #,##0.00&quot; TEU(s)&quot;_-;_-* &quot;-&quot;??&quot; TEU(s)&quot;_-;_-@_-"/>
    <numFmt numFmtId="166" formatCode="_-* #,##0.00&quot; CMB(s)&quot;_-;-* #,##0.00&quot; CBM(s)&quot;_-;_-* &quot;-&quot;??&quot; CBM(s)&quot;_-;_-@_-"/>
    <numFmt numFmtId="167" formatCode="_-* #,##0.00&quot; month(s)&quot;_-;-* #,##0.00&quot; month(s)&quot;_-;_-* &quot;-&quot;??&quot; month(s)&quot;_-;_-@_-"/>
    <numFmt numFmtId="168" formatCode="_-* #,##0&quot; day(s)&quot;_-;-* #,##0&quot; day(s)&quot;_-;_-* &quot;-&quot;??&quot; day(s)&quot;_-;_-@_-"/>
  </numFmts>
  <fonts count="6" x14ac:knownFonts="1">
    <font>
      <color theme="1"/>
      <family val="2"/>
      <scheme val="minor"/>
      <sz val="11"/>
      <name val="Calibri"/>
    </font>
    <font>
      <b/>
      <color theme="3"/>
      <family val="2"/>
      <scheme val="minor"/>
      <sz val="13"/>
      <name val="Fira Sans"/>
    </font>
    <font>
      <b/>
      <color theme="3"/>
      <family val="2"/>
      <scheme val="minor"/>
      <sz val="11"/>
      <name val="Fira Sans"/>
    </font>
    <font>
      <color theme="3"/>
      <family val="3"/>
      <sz val="10"/>
      <name val="Fira Mono"/>
    </font>
    <font>
      <i/>
      <color theme="1"/>
      <family val="2"/>
      <scheme val="minor"/>
      <sz val="11"/>
      <name val="Fira Sans"/>
    </font>
    <font>
      <color theme="1"/>
      <family val="2"/>
      <scheme val="minor"/>
      <sz val="11"/>
      <name val="Fira Sans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thin">
        <color indexed="64"/>
      </bottom>
      <diagonal/>
    </border>
    <border>
      <left style="hair"/>
      <right style="hair"/>
      <top/>
      <bottom style="hair"/>
      <diagonal/>
    </border>
    <border>
      <left style="hair"/>
      <right/>
      <top/>
      <bottom style="hair"/>
      <diagonal/>
    </border>
    <border>
      <left/>
      <right style="hair"/>
      <top style="hair"/>
      <bottom style="hair"/>
      <diagonal/>
    </border>
    <border>
      <left style="hair"/>
      <right style="hair">
        <color theme="2" tint="-0.09994811853389081"/>
      </right>
      <top/>
      <bottom style="hair">
        <color theme="2" tint="-0.09994811853389081"/>
      </bottom>
      <diagonal/>
    </border>
    <border>
      <left style="hair">
        <color theme="2" tint="-0.09994811853389081"/>
      </left>
      <right style="hair">
        <color theme="2" tint="-0.09994811853389081"/>
      </right>
      <top/>
      <bottom style="hair">
        <color theme="2" tint="-0.09994811853389081"/>
      </bottom>
      <diagonal/>
    </border>
    <border>
      <left style="hair">
        <color theme="2" tint="-0.09994811853389081"/>
      </left>
      <right/>
      <top/>
      <bottom style="hair">
        <color theme="2" tint="-0.09994811853389081"/>
      </bottom>
      <diagonal/>
    </border>
    <border>
      <left/>
      <right style="hair"/>
      <top style="hair"/>
      <bottom/>
      <diagonal/>
    </border>
    <border>
      <left style="hair"/>
      <right style="hair">
        <color theme="2" tint="-0.09994811853389081"/>
      </right>
      <top style="hair">
        <color theme="2" tint="-0.09994811853389081"/>
      </top>
      <bottom/>
      <diagonal/>
    </border>
    <border>
      <left style="hair">
        <color theme="2" tint="-0.09994811853389081"/>
      </left>
      <right style="hair">
        <color theme="2" tint="-0.09994811853389081"/>
      </right>
      <top style="hair">
        <color theme="2" tint="-0.09994811853389081"/>
      </top>
      <bottom/>
      <diagonal/>
    </border>
    <border>
      <left style="hair">
        <color theme="2" tint="-0.09994811853389081"/>
      </left>
      <right/>
      <top style="hair">
        <color theme="2" tint="-0.0999481185338908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3" fillId="0" borderId="0" xfId="0" applyFont="1"/>
    <xf numFmtId="0" fontId="2" fillId="0" borderId="3" xfId="0" applyFont="1" applyBorder="1"/>
    <xf numFmtId="0" fontId="4" fillId="0" borderId="0" xfId="0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vertical="center"/>
    </xf>
    <xf numFmtId="1" fontId="3" fillId="0" borderId="7" xfId="0" applyNumberFormat="1" applyFont="1" applyBorder="1" applyAlignment="1">
      <alignment vertical="center"/>
    </xf>
    <xf numFmtId="1" fontId="3" fillId="0" borderId="8" xfId="0" applyNumberFormat="1" applyFont="1" applyBorder="1" applyAlignment="1">
      <alignment vertical="center"/>
    </xf>
    <xf numFmtId="1" fontId="3" fillId="0" borderId="9" xfId="0" applyNumberFormat="1" applyFont="1" applyBorder="1" applyAlignment="1">
      <alignment vertical="center"/>
    </xf>
    <xf numFmtId="10" fontId="3" fillId="0" borderId="0" xfId="0" applyNumberFormat="1" applyFont="1"/>
    <xf numFmtId="0" fontId="5" fillId="0" borderId="10" xfId="0" applyFont="1" applyBorder="1" applyAlignment="1">
      <alignment vertical="center"/>
    </xf>
    <xf numFmtId="1" fontId="3" fillId="0" borderId="11" xfId="0" applyNumberFormat="1" applyFont="1" applyBorder="1" applyAlignment="1">
      <alignment vertical="center"/>
    </xf>
    <xf numFmtId="1" fontId="3" fillId="0" borderId="12" xfId="0" applyNumberFormat="1" applyFont="1" applyBorder="1" applyAlignment="1">
      <alignment vertical="center"/>
    </xf>
    <xf numFmtId="1" fontId="3" fillId="0" borderId="13" xfId="0" applyNumberFormat="1" applyFont="1" applyBorder="1" applyAlignment="1">
      <alignment vertical="center"/>
    </xf>
    <xf numFmtId="10" fontId="3" fillId="0" borderId="7" xfId="0" applyNumberFormat="1" applyFont="1" applyBorder="1" applyAlignment="1">
      <alignment vertical="center"/>
    </xf>
    <xf numFmtId="10" fontId="3" fillId="0" borderId="8" xfId="0" applyNumberFormat="1" applyFont="1" applyBorder="1" applyAlignment="1">
      <alignment vertical="center"/>
    </xf>
    <xf numFmtId="10" fontId="3" fillId="0" borderId="9" xfId="0" applyNumberFormat="1" applyFont="1" applyBorder="1" applyAlignment="1">
      <alignment vertical="center"/>
    </xf>
    <xf numFmtId="10" fontId="3" fillId="0" borderId="11" xfId="0" applyNumberFormat="1" applyFont="1" applyBorder="1" applyAlignment="1">
      <alignment vertical="center"/>
    </xf>
    <xf numFmtId="10" fontId="3" fillId="0" borderId="12" xfId="0" applyNumberFormat="1" applyFont="1" applyBorder="1" applyAlignment="1">
      <alignment vertical="center"/>
    </xf>
    <xf numFmtId="10" fontId="3" fillId="0" borderId="13" xfId="0" applyNumberFormat="1" applyFont="1" applyBorder="1" applyAlignment="1">
      <alignment vertical="center"/>
    </xf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DataTable" displayName="DataTable" ref="A1:CT17" totalsRowShown="1" headerRowCount="1">
  <autoFilter ref="A1:CT17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  <filterColumn colId="8" hiddenButton="0"/>
    <filterColumn colId="9" hiddenButton="0"/>
    <filterColumn colId="10" hiddenButton="0"/>
    <filterColumn colId="11" hiddenButton="0"/>
    <filterColumn colId="12" hiddenButton="0"/>
    <filterColumn colId="13" hiddenButton="0"/>
    <filterColumn colId="14" hiddenButton="0"/>
    <filterColumn colId="15" hiddenButton="0"/>
    <filterColumn colId="16" hiddenButton="0"/>
    <filterColumn colId="17" hiddenButton="0"/>
    <filterColumn colId="18" hiddenButton="0"/>
    <filterColumn colId="19" hiddenButton="0"/>
    <filterColumn colId="20" hiddenButton="0"/>
    <filterColumn colId="21" hiddenButton="0"/>
    <filterColumn colId="22" hiddenButton="0"/>
    <filterColumn colId="23" hiddenButton="0"/>
    <filterColumn colId="24" hiddenButton="0"/>
    <filterColumn colId="25" hiddenButton="0"/>
    <filterColumn colId="26" hiddenButton="0"/>
    <filterColumn colId="27" hiddenButton="0"/>
    <filterColumn colId="28" hiddenButton="0"/>
    <filterColumn colId="29" hiddenButton="0"/>
    <filterColumn colId="30" hiddenButton="0"/>
    <filterColumn colId="31" hiddenButton="0"/>
    <filterColumn colId="32" hiddenButton="0"/>
    <filterColumn colId="33" hiddenButton="0"/>
    <filterColumn colId="34" hiddenButton="0"/>
    <filterColumn colId="35" hiddenButton="0"/>
    <filterColumn colId="36" hiddenButton="0"/>
    <filterColumn colId="37" hiddenButton="0"/>
    <filterColumn colId="38" hiddenButton="0"/>
    <filterColumn colId="39" hiddenButton="0"/>
    <filterColumn colId="40" hiddenButton="0"/>
    <filterColumn colId="41" hiddenButton="0"/>
    <filterColumn colId="42" hiddenButton="0"/>
    <filterColumn colId="43" hiddenButton="0"/>
    <filterColumn colId="44" hiddenButton="0"/>
    <filterColumn colId="45" hiddenButton="0"/>
    <filterColumn colId="46" hiddenButton="0"/>
    <filterColumn colId="47" hiddenButton="0"/>
    <filterColumn colId="48" hiddenButton="0"/>
    <filterColumn colId="49" hiddenButton="0"/>
    <filterColumn colId="50" hiddenButton="0"/>
    <filterColumn colId="51" hiddenButton="0"/>
    <filterColumn colId="52" hiddenButton="0"/>
    <filterColumn colId="53" hiddenButton="0"/>
    <filterColumn colId="54" hiddenButton="0"/>
    <filterColumn colId="55" hiddenButton="0"/>
    <filterColumn colId="56" hiddenButton="0"/>
    <filterColumn colId="57" hiddenButton="0"/>
    <filterColumn colId="58" hiddenButton="0"/>
    <filterColumn colId="59" hiddenButton="0"/>
    <filterColumn colId="60" hiddenButton="0"/>
    <filterColumn colId="61" hiddenButton="0"/>
    <filterColumn colId="62" hiddenButton="0"/>
    <filterColumn colId="63" hiddenButton="0"/>
    <filterColumn colId="64" hiddenButton="0"/>
    <filterColumn colId="65" hiddenButton="0"/>
    <filterColumn colId="66" hiddenButton="0"/>
    <filterColumn colId="67" hiddenButton="0"/>
    <filterColumn colId="68" hiddenButton="0"/>
    <filterColumn colId="69" hiddenButton="0"/>
    <filterColumn colId="70" hiddenButton="0"/>
    <filterColumn colId="71" hiddenButton="0"/>
    <filterColumn colId="72" hiddenButton="0"/>
    <filterColumn colId="73" hiddenButton="0"/>
    <filterColumn colId="74" hiddenButton="0"/>
    <filterColumn colId="75" hiddenButton="0"/>
    <filterColumn colId="76" hiddenButton="0"/>
    <filterColumn colId="77" hiddenButton="0"/>
    <filterColumn colId="78" hiddenButton="0"/>
    <filterColumn colId="79" hiddenButton="0"/>
    <filterColumn colId="80" hiddenButton="0"/>
    <filterColumn colId="81" hiddenButton="0"/>
    <filterColumn colId="82" hiddenButton="0"/>
    <filterColumn colId="83" hiddenButton="0"/>
    <filterColumn colId="84" hiddenButton="0"/>
    <filterColumn colId="85" hiddenButton="0"/>
    <filterColumn colId="86" hiddenButton="0"/>
    <filterColumn colId="87" hiddenButton="0"/>
    <filterColumn colId="88" hiddenButton="0"/>
    <filterColumn colId="89" hiddenButton="0"/>
    <filterColumn colId="90" hiddenButton="0"/>
    <filterColumn colId="91" hiddenButton="0"/>
    <filterColumn colId="92" hiddenButton="0"/>
    <filterColumn colId="93" hiddenButton="0"/>
    <filterColumn colId="94" hiddenButton="0"/>
    <filterColumn colId="95" hiddenButton="0"/>
    <filterColumn colId="96" hiddenButton="0"/>
    <filterColumn colId="97" hiddenButton="0"/>
  </autoFilter>
  <tableColumns count="98">
    <tableColumn id="1" name="Register ID" totalsRowLabel="Total"/>
    <tableColumn id="2" name="Record date" totalsRowFunction="none"/>
    <tableColumn id="3" name="Last modified date" totalsRowFunction="none"/>
    <tableColumn id="4" name="Is preadvised" totalsRowFunction="none"/>
    <tableColumn id="5" name="Preadvised ID" totalsRowFunction="none"/>
    <tableColumn id="6" name="Preadvise record date" totalsRowFunction="none"/>
    <tableColumn id="7" name="Country location" totalsRowFunction="none"/>
    <tableColumn id="8" name="Tender office" totalsRowFunction="none"/>
    <tableColumn id="9" name="World area" totalsRowFunction="none"/>
    <tableColumn id="10" name="Company name" totalsRowFunction="none"/>
    <tableColumn id="11" name="Sugar ID" totalsRowFunction="none"/>
    <tableColumn id="12" name="Business vertical" totalsRowFunction="none"/>
    <tableColumn id="13" name="Contact name" totalsRowFunction="none"/>
    <tableColumn id="14" name="Contact Job Title" totalsRowFunction="none"/>
    <tableColumn id="15" name="Contact email" totalsRowFunction="none"/>
    <tableColumn id="16" name="Contact is decision maker" totalsRowFunction="none"/>
    <tableColumn id="17" name="Has Airfreight" totalsRowFunction="none"/>
    <tableColumn id="18" name="Airfreight volumes" totalsRowFunction="none"/>
    <tableColumn id="19" name="Airfreight rates validity requested" totalsRowFunction="none"/>
    <tableColumn id="20" name="Has Seafreight FCL" totalsRowFunction="none"/>
    <tableColumn id="21" name="Seafreight FCL volumes" totalsRowFunction="none"/>
    <tableColumn id="22" name="Seafreight FCL rates validity requested" totalsRowFunction="none"/>
    <tableColumn id="23" name="Has Seafreight LCL" totalsRowFunction="none"/>
    <tableColumn id="24" name="Seafreight LCL volumes" totalsRowFunction="none"/>
    <tableColumn id="25" name="Seafreight LCL rates validity requested" totalsRowFunction="none"/>
    <tableColumn id="26" name="Has Railfreight FCL" totalsRowFunction="none"/>
    <tableColumn id="27" name="Railfreight FCL volumes" totalsRowFunction="none"/>
    <tableColumn id="28" name="Railfreight FCL rates validity requested" totalsRowFunction="none"/>
    <tableColumn id="29" name="Has DG goods" totalsRowFunction="none"/>
    <tableColumn id="30" name="Has pharma goods" totalsRowFunction="none"/>
    <tableColumn id="31" name="Has cold chain" totalsRowFunction="none"/>
    <tableColumn id="32" name="Has time critical" totalsRowFunction="none"/>
    <tableColumn id="33" name="Has linked RFI" totalsRowFunction="none"/>
    <tableColumn id="34" name="RFI deadline" totalsRowFunction="none"/>
    <tableColumn id="35" name="Tender reception date" totalsRowFunction="none"/>
    <tableColumn id="36" name="Tender deadline" totalsRowFunction="none"/>
    <tableColumn id="37" name="Tender decision date" totalsRowFunction="none"/>
    <tableColumn id="38" name="Start of business date" totalsRowFunction="none"/>
    <tableColumn id="39" name="Africa ➔ Africa" totalsRowFunction="none"/>
    <tableColumn id="40" name="Africa ➔ Americas" totalsRowFunction="none"/>
    <tableColumn id="41" name="Africa ➔ Asia" totalsRowFunction="none"/>
    <tableColumn id="42" name="Africa ➔ Europe" totalsRowFunction="none"/>
    <tableColumn id="43" name="Africa ➔ Oceania" totalsRowFunction="none"/>
    <tableColumn id="44" name="Americas ➔ Africa" totalsRowFunction="none"/>
    <tableColumn id="45" name="Americas ➔ Americas" totalsRowFunction="none"/>
    <tableColumn id="46" name="Americas ➔ Asia" totalsRowFunction="none"/>
    <tableColumn id="47" name="Americas ➔ Europe" totalsRowFunction="none"/>
    <tableColumn id="48" name="Americas ➔ Oceania" totalsRowFunction="none"/>
    <tableColumn id="49" name="Asia ➔ Africa" totalsRowFunction="none"/>
    <tableColumn id="50" name="Asia ➔ Americas" totalsRowFunction="none"/>
    <tableColumn id="51" name="Asia ➔ Asia" totalsRowFunction="none"/>
    <tableColumn id="52" name="Asia ➔ Europe" totalsRowFunction="none"/>
    <tableColumn id="53" name="Asia ➔ Oceania" totalsRowFunction="none"/>
    <tableColumn id="54" name="Europe ➔ Africa" totalsRowFunction="none"/>
    <tableColumn id="55" name="Europe ➔ Americas" totalsRowFunction="none"/>
    <tableColumn id="56" name="Europe ➔ Asia" totalsRowFunction="none"/>
    <tableColumn id="57" name="Europe ➔ Europe" totalsRowFunction="none"/>
    <tableColumn id="58" name="Europe ➔ Oceania" totalsRowFunction="none"/>
    <tableColumn id="59" name="Oceania ➔ Africa" totalsRowFunction="none"/>
    <tableColumn id="60" name="Oceania ➔ Americas" totalsRowFunction="none"/>
    <tableColumn id="61" name="Oceania ➔ Asia" totalsRowFunction="none"/>
    <tableColumn id="62" name="Oceania ➔ Europe" totalsRowFunction="none"/>
    <tableColumn id="63" name="Oceania ➔ Oceania" totalsRowFunction="none"/>
    <tableColumn id="64" name="Amount of lanes" totalsRowFunction="none"/>
    <tableColumn id="65" name="Has Door-to-Door lanes" totalsRowFunction="none"/>
    <tableColumn id="66" name="Has Door-to-Port lanes" totalsRowFunction="none"/>
    <tableColumn id="67" name="Has Port-to-Port lanes" totalsRowFunction="none"/>
    <tableColumn id="68" name="Has Port-to-Door lanes" totalsRowFunction="none"/>
    <tableColumn id="69" name="Contract period" totalsRowFunction="none"/>
    <tableColumn id="70" name="Payment terms" totalsRowFunction="none"/>
    <tableColumn id="71" name="Restrictions - All lanes must be quoted" totalsRowFunction="none"/>
    <tableColumn id="72" name="Restrictions - All lanes per country must be quoted" totalsRowFunction="none"/>
    <tableColumn id="73" name="Restrictions - All lanes per region must be quoted" totalsRowFunction="none"/>
    <tableColumn id="74" name="Restrictions - All lanes per transport mode must be quoted" totalsRowFunction="none"/>
    <tableColumn id="75" name="Restrictions - Cherry picking allowed" totalsRowFunction="none"/>
    <tableColumn id="76" name="Requirements - No specific requirement" totalsRowFunction="none"/>
    <tableColumn id="77" name="Requirements - Track &amp; Trace" totalsRowFunction="none"/>
    <tableColumn id="78" name="Requirements - Documents management" totalsRowFunction="none"/>
    <tableColumn id="79" name="Requirements - Basic reporting" totalsRowFunction="none"/>
    <tableColumn id="80" name="Requirements - Lead time reports" totalsRowFunction="none"/>
    <tableColumn id="81" name="Requirements - EDI connection" totalsRowFunction="none"/>
    <tableColumn id="82" name="Requirements - Order management" totalsRowFunction="none"/>
    <tableColumn id="83" name="Requirements - Control tower" totalsRowFunction="none"/>
    <tableColumn id="84" name="Amount of rounds" totalsRowFunction="none"/>
    <tableColumn id="85" name="Tender launch method" totalsRowFunction="none"/>
    <tableColumn id="86" name="No history" totalsRowFunction="none"/>
    <tableColumn id="87" name="Rhenus Air &amp; Ocean history" totalsRowFunction="none"/>
    <tableColumn id="88" name="Rhenus Road history" totalsRowFunction="none"/>
    <tableColumn id="89" name="Rhenus Contract Logistics history" totalsRowFunction="none"/>
    <tableColumn id="90" name="Rhenus Port Logistics history" totalsRowFunction="none"/>
    <tableColumn id="91" name="Customer segment" totalsRowFunction="none"/>
    <tableColumn id="92" name="Customer visit frequency" totalsRowFunction="none"/>
    <tableColumn id="93" name="Customer visit history" totalsRowFunction="none"/>
    <tableColumn id="94" name="Current service provider" totalsRowFunction="none"/>
    <tableColumn id="95" name="Amount of competitors" totalsRowFunction="none"/>
    <tableColumn id="96" name="Amount of awardee(s)" totalsRowFunction="none"/>
    <tableColumn id="97" name="Decision criteria" totalsRowFunction="none"/>
    <tableColumn id="98" name="Feedback available" totalsRowFunction="n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oonshot">
      <a:dk1>
        <a:srgbClr val="010004"/>
      </a:dk1>
      <a:lt1>
        <a:srgbClr val="FFFFFF"/>
      </a:lt1>
      <a:dk2>
        <a:srgbClr val="0B1320"/>
      </a:dk2>
      <a:lt2>
        <a:srgbClr val="EFF2F5"/>
      </a:lt2>
      <a:accent1>
        <a:srgbClr val="1C3F60"/>
      </a:accent1>
      <a:accent2>
        <a:srgbClr val="FB4B4E"/>
      </a:accent2>
      <a:accent3>
        <a:srgbClr val="FFB30F"/>
      </a:accent3>
      <a:accent4>
        <a:srgbClr val="AFC1D0"/>
      </a:accent4>
      <a:accent5>
        <a:srgbClr val="60A561"/>
      </a:accent5>
      <a:accent6>
        <a:srgbClr val="3C91E6"/>
      </a:accent6>
      <a:hlink>
        <a:srgbClr val="0563C1"/>
      </a:hlink>
      <a:folHlink>
        <a:srgbClr val="954F72"/>
      </a:folHlink>
    </a:clrScheme>
    <a:fontScheme name="Moonshot">
      <a:majorFont>
        <a:latin typeface="Fira Sans Black"/>
        <a:ea typeface=""/>
        <a:cs typeface=""/>
      </a:majorFont>
      <a:minorFont>
        <a:latin typeface="Fir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workbookViewId="0" showGridLines="0" zoomScale="90" zoomScaleNormal="85" view="pageLayout">
      <selection activeCell="A112" sqref="A112"/>
    </sheetView>
  </sheetViews>
  <sheetFormatPr defaultRowHeight="14.25" outlineLevelRow="0" outlineLevelCol="0" x14ac:dyDescent="0.2" defaultColWidth="8.75" customHeight="1"/>
  <cols>
    <col min="1" max="1" width="60.125" customWidth="1"/>
    <col min="2" max="2" width="24.25" customWidth="1"/>
    <col min="3" max="3" width="5.75" customWidth="1"/>
    <col min="4" max="4" width="10.125" customWidth="1"/>
    <col min="8" max="13" width="17.25" customWidth="1"/>
  </cols>
  <sheetData>
    <row r="1" ht="15" customHeight="1" spans="1:16" x14ac:dyDescent="0.25">
      <c r="A1" s="1" t="s">
        <v>0</v>
      </c>
      <c r="B1" s="1"/>
      <c r="C1" s="1"/>
      <c r="D1" s="1"/>
      <c r="E1" s="1"/>
      <c r="F1" s="1"/>
      <c r="G1" s="1"/>
      <c r="H1" s="2" t="s">
        <v>1</v>
      </c>
      <c r="I1" s="2"/>
      <c r="J1" s="2"/>
      <c r="K1" s="2"/>
      <c r="L1" s="2"/>
      <c r="M1" s="2"/>
      <c r="N1" s="2"/>
      <c r="O1" s="2"/>
      <c r="P1" s="2"/>
    </row>
    <row r="2" ht="15" customHeight="1" spans="2:2" x14ac:dyDescent="0.25">
      <c r="B2" s="3"/>
    </row>
    <row r="3" ht="15" customHeight="1" spans="1:16" x14ac:dyDescent="0.25">
      <c r="A3" t="s">
        <v>2</v>
      </c>
      <c r="B3" s="3"/>
      <c r="H3" s="4" t="s">
        <v>3</v>
      </c>
      <c r="I3" s="4"/>
      <c r="J3" s="4"/>
      <c r="K3" s="4"/>
      <c r="L3" s="4"/>
      <c r="M3" s="4"/>
      <c r="N3" s="4"/>
      <c r="O3" s="4"/>
      <c r="P3" s="4"/>
    </row>
    <row r="4" ht="15" customHeight="1" spans="1:2" x14ac:dyDescent="0.25">
      <c r="A4" t="s">
        <v>4</v>
      </c>
      <c r="B4" s="3"/>
    </row>
    <row r="5" ht="15" customHeight="1" spans="2:8" x14ac:dyDescent="0.25">
      <c r="B5" s="3"/>
      <c r="H5" s="5" t="s">
        <v>5</v>
      </c>
    </row>
    <row r="6" ht="15" customHeight="1" spans="1:7" x14ac:dyDescent="0.25">
      <c r="A6" s="1" t="s">
        <v>6</v>
      </c>
      <c r="B6" s="1"/>
      <c r="C6" s="1"/>
      <c r="D6" s="1"/>
      <c r="E6" s="1"/>
      <c r="F6" s="1"/>
      <c r="G6" s="1"/>
    </row>
    <row r="7" ht="15" customHeight="1" spans="2:13" x14ac:dyDescent="0.25">
      <c r="B7" s="3"/>
      <c r="I7" s="6" t="s">
        <v>7</v>
      </c>
      <c r="J7" s="6" t="s">
        <v>8</v>
      </c>
      <c r="K7" s="6" t="s">
        <v>9</v>
      </c>
      <c r="L7" s="6" t="s">
        <v>10</v>
      </c>
      <c r="M7" s="7" t="s">
        <v>11</v>
      </c>
    </row>
    <row r="8" ht="15" customHeight="1" spans="1:13" x14ac:dyDescent="0.25">
      <c r="A8" s="2" t="s">
        <v>12</v>
      </c>
      <c r="B8" s="2"/>
      <c r="C8" s="2"/>
      <c r="D8" s="2"/>
      <c r="E8" s="2"/>
      <c r="F8" s="2"/>
      <c r="G8" s="2"/>
      <c r="H8" s="8" t="s">
        <v>13</v>
      </c>
      <c r="I8" s="9">
        <f>COUNTIF(Data!AM2:AM1048576,"Yes")</f>
        <v>0</v>
      </c>
      <c r="J8" s="10">
        <f>COUNTIF(Data!AN2:AN1048576,"Yes")</f>
        <v>0</v>
      </c>
      <c r="K8" s="10">
        <f>COUNTIF(Data!AO2:AO1048576,"Yes")</f>
        <v>0</v>
      </c>
      <c r="L8" s="10">
        <f>COUNTIF(Data!AP2:AP1048576,"Yes")</f>
        <v>0</v>
      </c>
      <c r="M8" s="11">
        <f>COUNTIF(Data!AQ2:AQ1048576,"Yes")</f>
        <v>0</v>
      </c>
    </row>
    <row r="9" ht="15" customHeight="1" spans="2:13" x14ac:dyDescent="0.25">
      <c r="B9" s="3"/>
      <c r="H9" s="8" t="s">
        <v>14</v>
      </c>
      <c r="I9" s="9">
        <f>COUNTIF(Data!AR2:AR1048576,"Yes")</f>
        <v>0</v>
      </c>
      <c r="J9" s="10">
        <f>COUNTIF(Data!AS2:AS1048576,"Yes")</f>
        <v>0</v>
      </c>
      <c r="K9" s="10">
        <f>COUNTIF(Data!AT2:AT1048576,"Yes")</f>
        <v>0</v>
      </c>
      <c r="L9" s="10">
        <f>COUNTIF(Data!AU2:AU1048576,"Yes")</f>
        <v>0</v>
      </c>
      <c r="M9" s="11">
        <f>COUNTIF(Data!AV2:AV1048576,"Yes")</f>
        <v>0</v>
      </c>
    </row>
    <row r="10" ht="15" customHeight="1" spans="1:13" x14ac:dyDescent="0.25">
      <c r="A10" t="s">
        <v>15</v>
      </c>
      <c r="B10" s="3">
        <f>COUNTIF(Data!A2:A1048576,"&lt;&gt;"&amp;"")</f>
        <v>2</v>
      </c>
      <c r="H10" s="8" t="s">
        <v>16</v>
      </c>
      <c r="I10" s="9">
        <f>COUNTIF(Data!AW2:AW1048576,"Yes")</f>
        <v>0</v>
      </c>
      <c r="J10" s="10">
        <f>COUNTIF(Data!AX2:AX1048576,"Yes")</f>
        <v>0</v>
      </c>
      <c r="K10" s="10">
        <f>COUNTIF(Data!AY2:AY1048576,"Yes")</f>
        <v>0</v>
      </c>
      <c r="L10" s="10">
        <f>COUNTIF(Data!AZ2:AZ1048576,"Yes")</f>
        <v>0</v>
      </c>
      <c r="M10" s="11">
        <f>COUNTIF(Data!BA2:BA1048576,"Yes")</f>
        <v>0</v>
      </c>
    </row>
    <row r="11" ht="15" customHeight="1" spans="2:13" x14ac:dyDescent="0.25">
      <c r="B11" s="3"/>
      <c r="H11" s="8" t="s">
        <v>17</v>
      </c>
      <c r="I11" s="9">
        <f>COUNTIF(Data!BB2:BB1048576,"Yes")</f>
        <v>0</v>
      </c>
      <c r="J11" s="10">
        <f>COUNTIF(Data!BC2:BC1048576,"Yes")</f>
        <v>0</v>
      </c>
      <c r="K11" s="10">
        <f>COUNTIF(Data!BD2:BD1048576,"Yes")</f>
        <v>0</v>
      </c>
      <c r="L11" s="10">
        <f>COUNTIF(Data!BE2:BE1048576,"Yes")</f>
        <v>0</v>
      </c>
      <c r="M11" s="11">
        <f>COUNTIF(Data!BF2:BF1048576,"Yes")</f>
        <v>0</v>
      </c>
    </row>
    <row r="12" ht="15" customHeight="1" spans="1:13" x14ac:dyDescent="0.25">
      <c r="A12" t="s">
        <v>18</v>
      </c>
      <c r="B12" s="3">
        <f>COUNTIF(Data!D2:D1048576,"No")</f>
        <v>0</v>
      </c>
      <c r="D12" s="12">
        <f>$B12/$B$10</f>
        <v>0</v>
      </c>
      <c r="E12" t="s">
        <v>19</v>
      </c>
      <c r="H12" s="13" t="s">
        <v>20</v>
      </c>
      <c r="I12" s="14">
        <f>COUNTIF(Data!BG2:BG1048576,"Yes")</f>
        <v>0</v>
      </c>
      <c r="J12" s="15">
        <f>COUNTIF(Data!BH2:BH1048576,"Yes")</f>
        <v>0</v>
      </c>
      <c r="K12" s="15">
        <f>COUNTIF(Data!BI2:BI1048576,"Yes")</f>
        <v>0</v>
      </c>
      <c r="L12" s="15">
        <f>COUNTIF(Data!BJ2:BJ1048576,"Yes")</f>
        <v>0</v>
      </c>
      <c r="M12" s="16">
        <f>COUNTIF(Data!BK2:BK1048576,"Yes")</f>
        <v>0</v>
      </c>
    </row>
    <row r="13" ht="15" customHeight="1" spans="1:5" x14ac:dyDescent="0.25">
      <c r="A13" t="s">
        <v>21</v>
      </c>
      <c r="B13" s="3">
        <f>COUNTIF(Data!D2:D1048576,"Yes")</f>
        <v>0</v>
      </c>
      <c r="D13" s="12">
        <f>$B13/$B$10</f>
        <v>0</v>
      </c>
      <c r="E13" t="s">
        <v>19</v>
      </c>
    </row>
    <row r="14" ht="15" customHeight="1" spans="1:4" x14ac:dyDescent="0.25">
      <c r="A14" t="s">
        <v>22</v>
      </c>
      <c r="B14" s="3">
        <f>COUNTIF(Data!AG2:AG1048576,"Yes")</f>
        <v>0</v>
      </c>
      <c r="D14" s="12"/>
    </row>
    <row r="15" ht="15" customHeight="1" spans="2:16" x14ac:dyDescent="0.25">
      <c r="B15" s="3"/>
      <c r="H15" s="4" t="s">
        <v>23</v>
      </c>
      <c r="I15" s="4"/>
      <c r="J15" s="4"/>
      <c r="K15" s="4"/>
      <c r="L15" s="4"/>
      <c r="M15" s="4"/>
      <c r="N15" s="4"/>
      <c r="O15" s="4"/>
      <c r="P15" s="4"/>
    </row>
    <row r="16" ht="15" customHeight="1" spans="1:5" x14ac:dyDescent="0.25">
      <c r="A16" t="s">
        <v>24</v>
      </c>
      <c r="B16" s="3">
        <f>COUNTIF(Data!H2:H1048576,"AM")</f>
        <v>0</v>
      </c>
      <c r="D16" s="12">
        <f>$B16/$B$10</f>
        <v>0</v>
      </c>
      <c r="E16" t="s">
        <v>19</v>
      </c>
    </row>
    <row r="17" ht="15" customHeight="1" spans="1:8" x14ac:dyDescent="0.25">
      <c r="A17" t="s">
        <v>25</v>
      </c>
      <c r="B17" s="3">
        <f>COUNTIF(Data!H2:H1048576,"AP")</f>
        <v>0</v>
      </c>
      <c r="D17" s="12">
        <f>$B17/$B$10</f>
        <v>0</v>
      </c>
      <c r="E17" t="s">
        <v>19</v>
      </c>
      <c r="H17" s="5" t="s">
        <v>26</v>
      </c>
    </row>
    <row r="18" ht="15" customHeight="1" spans="1:5" x14ac:dyDescent="0.25">
      <c r="A18" t="s">
        <v>27</v>
      </c>
      <c r="B18" s="3">
        <f>COUNTIF(Data!H2:H1048576,"EU")</f>
        <v>0</v>
      </c>
      <c r="D18" s="12">
        <f>$B18/$B$10</f>
        <v>0</v>
      </c>
      <c r="E18" t="s">
        <v>19</v>
      </c>
    </row>
    <row r="19" ht="15" customHeight="1" spans="2:13" x14ac:dyDescent="0.25">
      <c r="B19" s="3"/>
      <c r="I19" s="6" t="s">
        <v>7</v>
      </c>
      <c r="J19" s="6" t="s">
        <v>8</v>
      </c>
      <c r="K19" s="6" t="s">
        <v>9</v>
      </c>
      <c r="L19" s="6" t="s">
        <v>10</v>
      </c>
      <c r="M19" s="7" t="s">
        <v>11</v>
      </c>
    </row>
    <row r="20" ht="15" customHeight="1" spans="1:13" x14ac:dyDescent="0.25">
      <c r="A20" t="s">
        <v>28</v>
      </c>
      <c r="B20" s="3">
        <f>COUNTIF(Data!I2:I1048576,"North America")</f>
        <v>0</v>
      </c>
      <c r="D20" s="12">
        <f t="shared" ref="D20:D33" si="0">$B20/$B$10</f>
        <v>0</v>
      </c>
      <c r="E20" t="s">
        <v>19</v>
      </c>
      <c r="H20" s="8" t="s">
        <v>13</v>
      </c>
      <c r="I20" s="17">
        <f>I8/$B$10</f>
        <v>0</v>
      </c>
      <c r="J20" s="18">
        <f>J8/$B$10</f>
        <v>0</v>
      </c>
      <c r="K20" s="18">
        <f>K8/$B$10</f>
        <v>0</v>
      </c>
      <c r="L20" s="18">
        <f>L8/$B$10</f>
        <v>0</v>
      </c>
      <c r="M20" s="19">
        <f>M8/$B$10</f>
        <v>0</v>
      </c>
    </row>
    <row r="21" ht="15" customHeight="1" spans="1:13" x14ac:dyDescent="0.25">
      <c r="A21" t="s">
        <v>29</v>
      </c>
      <c r="B21" s="3">
        <f>COUNTIFS(Data!I2:I1048576,"Central America",Data!I2:I1048576,"Caribbean")</f>
        <v>0</v>
      </c>
      <c r="D21" s="12">
        <f t="shared" si="0"/>
        <v>0</v>
      </c>
      <c r="E21" t="s">
        <v>19</v>
      </c>
      <c r="H21" s="8" t="s">
        <v>14</v>
      </c>
      <c r="I21" s="17">
        <f>I9/$B$10</f>
        <v>0</v>
      </c>
      <c r="J21" s="18">
        <f>J9/$B$10</f>
        <v>0</v>
      </c>
      <c r="K21" s="18">
        <f>K9/$B$10</f>
        <v>0</v>
      </c>
      <c r="L21" s="18">
        <f>L9/$B$10</f>
        <v>0</v>
      </c>
      <c r="M21" s="19">
        <f>M9/$B$10</f>
        <v>0</v>
      </c>
    </row>
    <row r="22" ht="15" customHeight="1" spans="1:13" x14ac:dyDescent="0.25">
      <c r="A22" t="s">
        <v>30</v>
      </c>
      <c r="B22" s="3">
        <f>COUNTIF(Data!I2:I1048576,"South America")</f>
        <v>0</v>
      </c>
      <c r="D22" s="12">
        <f t="shared" si="0"/>
        <v>0</v>
      </c>
      <c r="E22" t="s">
        <v>19</v>
      </c>
      <c r="H22" s="8" t="s">
        <v>16</v>
      </c>
      <c r="I22" s="17">
        <f>I10/$B$10</f>
        <v>0</v>
      </c>
      <c r="J22" s="18">
        <f>J10/$B$10</f>
        <v>0</v>
      </c>
      <c r="K22" s="18">
        <f>K10/$B$10</f>
        <v>0</v>
      </c>
      <c r="L22" s="18">
        <f>L10/$B$10</f>
        <v>0</v>
      </c>
      <c r="M22" s="19">
        <f>M10/$B$10</f>
        <v>0</v>
      </c>
    </row>
    <row r="23" ht="15" customHeight="1" spans="1:13" x14ac:dyDescent="0.25">
      <c r="A23" t="s">
        <v>31</v>
      </c>
      <c r="B23" s="3">
        <f>COUNTIFS(Data!I2:I1048576,"Southern Asia",Data!I2:I1048576,"Eastern Asia",Data!I2:I1048576,"South-Eastern Asia",Data!I2:I1048576,"Melanesia")</f>
        <v>0</v>
      </c>
      <c r="D23" s="12">
        <f t="shared" si="0"/>
        <v>0</v>
      </c>
      <c r="E23" t="s">
        <v>19</v>
      </c>
      <c r="H23" s="8" t="s">
        <v>17</v>
      </c>
      <c r="I23" s="17">
        <f>I11/$B$10</f>
        <v>0</v>
      </c>
      <c r="J23" s="18">
        <f>J11/$B$10</f>
        <v>0</v>
      </c>
      <c r="K23" s="18">
        <f>K11/$B$10</f>
        <v>0</v>
      </c>
      <c r="L23" s="18">
        <f>L11/$B$10</f>
        <v>0</v>
      </c>
      <c r="M23" s="19">
        <f>M11/$B$10</f>
        <v>0</v>
      </c>
    </row>
    <row r="24" ht="15" customHeight="1" spans="1:13" x14ac:dyDescent="0.25">
      <c r="A24" t="s">
        <v>32</v>
      </c>
      <c r="B24" s="3">
        <f>COUNTIFS(Data!I2:I1048576,"Australia and New Zealand",Data!I2:I1048576,"Polynesia",Data!I2:I1048576,"Micronesia")</f>
        <v>0</v>
      </c>
      <c r="D24" s="12">
        <f t="shared" si="0"/>
        <v>0</v>
      </c>
      <c r="E24" t="s">
        <v>19</v>
      </c>
      <c r="H24" s="13" t="s">
        <v>20</v>
      </c>
      <c r="I24" s="20">
        <f>I12/$B$10</f>
        <v>0</v>
      </c>
      <c r="J24" s="21">
        <f>J12/$B$10</f>
        <v>0</v>
      </c>
      <c r="K24" s="21">
        <f>K12/$B$10</f>
        <v>0</v>
      </c>
      <c r="L24" s="21">
        <f>L12/$B$10</f>
        <v>0</v>
      </c>
      <c r="M24" s="22">
        <f>M12/$B$10</f>
        <v>0</v>
      </c>
    </row>
    <row r="25" ht="15" customHeight="1" spans="1:5" x14ac:dyDescent="0.25">
      <c r="A25" t="s">
        <v>33</v>
      </c>
      <c r="B25" s="3">
        <f>COUNTIF(Data!I2:I1048576,"Northern Europe")</f>
        <v>0</v>
      </c>
      <c r="D25" s="12">
        <f t="shared" si="0"/>
        <v>0</v>
      </c>
      <c r="E25" t="s">
        <v>19</v>
      </c>
    </row>
    <row r="26" ht="15" customHeight="1" spans="1:5" x14ac:dyDescent="0.25">
      <c r="A26" t="s">
        <v>34</v>
      </c>
      <c r="B26" s="3">
        <f>COUNTIF(Data!I2:I1048576,"Southern Europe")</f>
        <v>0</v>
      </c>
      <c r="D26" s="12">
        <f t="shared" si="0"/>
        <v>0</v>
      </c>
      <c r="E26" t="s">
        <v>19</v>
      </c>
    </row>
    <row r="27" ht="15" customHeight="1" spans="1:5" x14ac:dyDescent="0.25">
      <c r="A27" t="s">
        <v>35</v>
      </c>
      <c r="B27" s="3">
        <f>COUNTIF(Data!I2:I1048576,"Western Europe")</f>
        <v>0</v>
      </c>
      <c r="D27" s="12">
        <f t="shared" si="0"/>
        <v>0</v>
      </c>
      <c r="E27" t="s">
        <v>19</v>
      </c>
    </row>
    <row r="28" ht="15" customHeight="1" spans="1:5" x14ac:dyDescent="0.25">
      <c r="A28" t="s">
        <v>36</v>
      </c>
      <c r="B28" s="3">
        <f>COUNTIF(Data!I2:I1048576,"Eastern Europe")</f>
        <v>0</v>
      </c>
      <c r="D28" s="12">
        <f t="shared" si="0"/>
        <v>0</v>
      </c>
      <c r="E28" t="s">
        <v>19</v>
      </c>
    </row>
    <row r="29" ht="15" customHeight="1" spans="1:5" x14ac:dyDescent="0.25">
      <c r="A29" t="s">
        <v>37</v>
      </c>
      <c r="B29" s="3">
        <f>COUNTIF(Data!I2:I1048576,"Western Asia")</f>
        <v>0</v>
      </c>
      <c r="D29" s="12">
        <f t="shared" si="0"/>
        <v>0</v>
      </c>
      <c r="E29" t="s">
        <v>19</v>
      </c>
    </row>
    <row r="30" ht="15" customHeight="1" spans="1:5" x14ac:dyDescent="0.25">
      <c r="A30" t="s">
        <v>38</v>
      </c>
      <c r="B30" s="3">
        <f>COUNTIF(Data!I2:I1048576,"Central Asia")</f>
        <v>0</v>
      </c>
      <c r="D30" s="12">
        <f t="shared" si="0"/>
        <v>0</v>
      </c>
      <c r="E30" t="s">
        <v>19</v>
      </c>
    </row>
    <row r="31" ht="15" customHeight="1" spans="1:5" x14ac:dyDescent="0.25">
      <c r="A31" t="s">
        <v>39</v>
      </c>
      <c r="B31" s="3">
        <f>COUNTIF(Data!I2:I1048576,"Northern Africa")</f>
        <v>0</v>
      </c>
      <c r="D31" s="12">
        <f t="shared" si="0"/>
        <v>0</v>
      </c>
      <c r="E31" t="s">
        <v>19</v>
      </c>
    </row>
    <row r="32" ht="15" customHeight="1" spans="1:5" x14ac:dyDescent="0.25">
      <c r="A32" t="s">
        <v>40</v>
      </c>
      <c r="B32" s="3">
        <f>COUNTIFS(Data!I2:I1048576,"Middle Africa",Data!I2:I1048576,"Western Africa",Data!I2:I1048576,"Eastern Africa")</f>
        <v>0</v>
      </c>
      <c r="D32" s="12">
        <f t="shared" si="0"/>
        <v>0</v>
      </c>
      <c r="E32" t="s">
        <v>19</v>
      </c>
    </row>
    <row r="33" ht="15" customHeight="1" spans="1:5" x14ac:dyDescent="0.25">
      <c r="A33" t="s">
        <v>41</v>
      </c>
      <c r="B33" s="3">
        <f>COUNTIF(Data!I2:I1048576,"Southern Africa")</f>
        <v>0</v>
      </c>
      <c r="D33" s="12">
        <f t="shared" si="0"/>
        <v>0</v>
      </c>
      <c r="E33" t="s">
        <v>19</v>
      </c>
    </row>
    <row r="34" ht="15" customHeight="1" spans="2:2" x14ac:dyDescent="0.25">
      <c r="B34" s="3"/>
    </row>
    <row r="35" ht="15" customHeight="1" spans="1:7" x14ac:dyDescent="0.25">
      <c r="A35" s="2" t="s">
        <v>42</v>
      </c>
      <c r="B35" s="2"/>
      <c r="C35" s="2"/>
      <c r="D35" s="2"/>
      <c r="E35" s="2"/>
      <c r="F35" s="2"/>
      <c r="G35" s="2"/>
    </row>
    <row r="36" ht="15" customHeight="1" spans="2:2" x14ac:dyDescent="0.25">
      <c r="B36" s="3"/>
    </row>
    <row r="37" ht="15" customHeight="1" spans="1:5" x14ac:dyDescent="0.25">
      <c r="A37" t="s">
        <v>43</v>
      </c>
      <c r="B37" s="3">
        <f>COUNTIF(Data!Q2:Q1048576,"Yes")</f>
        <v>0</v>
      </c>
      <c r="D37" s="12">
        <f>$B37/$B$10</f>
        <v>0</v>
      </c>
      <c r="E37" t="s">
        <v>19</v>
      </c>
    </row>
    <row r="38" ht="15" customHeight="1" spans="1:5" x14ac:dyDescent="0.25">
      <c r="A38" t="s">
        <v>44</v>
      </c>
      <c r="B38" s="3">
        <f>COUNTIF(Data!T2:T1048576,"Yes")</f>
        <v>0</v>
      </c>
      <c r="D38" s="12">
        <f>$B38/$B$10</f>
        <v>0</v>
      </c>
      <c r="E38" t="s">
        <v>19</v>
      </c>
    </row>
    <row r="39" ht="15" customHeight="1" spans="1:5" x14ac:dyDescent="0.25">
      <c r="A39" t="s">
        <v>45</v>
      </c>
      <c r="B39" s="3">
        <f>COUNTIF(Data!W2:W1048576,"Yes")</f>
        <v>0</v>
      </c>
      <c r="D39" s="12">
        <f>$B39/$B$10</f>
        <v>0</v>
      </c>
      <c r="E39" t="s">
        <v>19</v>
      </c>
    </row>
    <row r="40" ht="15" customHeight="1" spans="1:5" x14ac:dyDescent="0.25">
      <c r="A40" t="s">
        <v>46</v>
      </c>
      <c r="B40" s="3">
        <f>COUNTIF(Data!Z2:Z1048576,"Yes")</f>
        <v>0</v>
      </c>
      <c r="D40" s="12">
        <f>$B40/$B$10</f>
        <v>0</v>
      </c>
      <c r="E40" t="s">
        <v>19</v>
      </c>
    </row>
    <row r="41" ht="15" customHeight="1" spans="2:2" x14ac:dyDescent="0.25">
      <c r="B41" s="3"/>
    </row>
    <row r="42" ht="15" customHeight="1" spans="1:2" x14ac:dyDescent="0.25">
      <c r="A42" t="s">
        <v>47</v>
      </c>
      <c r="B42" s="23">
        <f>SUM(Data!R2:R1048576)</f>
        <v>2</v>
      </c>
    </row>
    <row r="43" ht="15" customHeight="1" spans="1:2" x14ac:dyDescent="0.25">
      <c r="A43" t="s">
        <v>48</v>
      </c>
      <c r="B43" s="24">
        <f>SUM(Data!U2:U1048576)</f>
        <v>2</v>
      </c>
    </row>
    <row r="44" ht="15" customHeight="1" spans="1:2" x14ac:dyDescent="0.25">
      <c r="A44" t="s">
        <v>49</v>
      </c>
      <c r="B44" s="25">
        <f>SUM(Data!X2:X1048576)</f>
        <v>2</v>
      </c>
    </row>
    <row r="45" ht="15" customHeight="1" spans="1:2" x14ac:dyDescent="0.25">
      <c r="A45" t="s">
        <v>50</v>
      </c>
      <c r="B45" s="24">
        <f>SUM(Data!AA2:AA1048576)</f>
        <v>2</v>
      </c>
    </row>
    <row r="46" ht="15" customHeight="1" spans="2:2" x14ac:dyDescent="0.25">
      <c r="B46" s="24"/>
    </row>
    <row r="47" ht="15" customHeight="1" spans="1:2" x14ac:dyDescent="0.25">
      <c r="A47" t="s">
        <v>51</v>
      </c>
      <c r="B47" s="26">
        <f>IFERROR(AVERAGEIFS(Data!R2:R1048576,Data!Q2:Q1048576,"Yes"),0)</f>
        <v>0</v>
      </c>
    </row>
    <row r="48" ht="15" customHeight="1" spans="1:2" x14ac:dyDescent="0.25">
      <c r="A48" t="s">
        <v>52</v>
      </c>
      <c r="B48" s="27">
        <f>IFERROR(AVERAGEIFS(Data!U2:U1048576,Data!T2:T1048576,"Yes"),)</f>
        <v>0</v>
      </c>
    </row>
    <row r="49" ht="15" customHeight="1" spans="1:2" x14ac:dyDescent="0.25">
      <c r="A49" t="s">
        <v>53</v>
      </c>
      <c r="B49" s="28">
        <f>IFERROR(AVERAGEIFS(Data!X2:X1048576,Data!W2:W1048576,"Yes"),0)</f>
        <v>0</v>
      </c>
    </row>
    <row r="50" ht="15" customHeight="1" spans="1:2" x14ac:dyDescent="0.25">
      <c r="A50" t="s">
        <v>54</v>
      </c>
      <c r="B50" s="27">
        <f>IFERROR(AVERAGEIFS(Data!AA2:AA1048576,Data!Z2:Z1048576,"Yes"),0)</f>
        <v>0</v>
      </c>
    </row>
    <row r="51" ht="15" customHeight="1" x14ac:dyDescent="0.25"/>
    <row r="52" ht="15.75" customHeight="1" spans="1:7" x14ac:dyDescent="0.25">
      <c r="A52" s="2" t="s">
        <v>55</v>
      </c>
      <c r="B52" s="2"/>
      <c r="C52" s="2"/>
      <c r="D52" s="2"/>
      <c r="E52" s="2"/>
      <c r="F52" s="2"/>
      <c r="G52" s="2"/>
    </row>
    <row r="54" spans="1:5" x14ac:dyDescent="0.25">
      <c r="A54" t="s">
        <v>56</v>
      </c>
      <c r="B54" s="3">
        <f>COUNTIF(Data!CH2:CH1048576,"Yes")</f>
        <v>0</v>
      </c>
      <c r="D54" s="12">
        <f>$B54/$B$10</f>
        <v>0</v>
      </c>
      <c r="E54" t="s">
        <v>19</v>
      </c>
    </row>
    <row r="55" spans="1:5" x14ac:dyDescent="0.25">
      <c r="A55" t="s">
        <v>57</v>
      </c>
      <c r="B55" s="3">
        <f>COUNTIF(Data!CI2:CI1048576,"Yes")</f>
        <v>0</v>
      </c>
      <c r="D55" s="12">
        <f>$B55/$B$10</f>
        <v>0</v>
      </c>
      <c r="E55" t="s">
        <v>19</v>
      </c>
    </row>
    <row r="56" spans="1:5" x14ac:dyDescent="0.25">
      <c r="A56" t="s">
        <v>58</v>
      </c>
      <c r="B56" s="3">
        <f>COUNTIF(Data!CJ2:CJ1048576,"Yes")</f>
        <v>0</v>
      </c>
      <c r="D56" s="12">
        <f>$B56/$B$10</f>
        <v>0</v>
      </c>
      <c r="E56" t="s">
        <v>19</v>
      </c>
    </row>
    <row r="57" spans="1:5" x14ac:dyDescent="0.25">
      <c r="A57" t="s">
        <v>59</v>
      </c>
      <c r="B57" s="3">
        <f>COUNTIF(Data!CK2:CK1048576,"Yes")</f>
        <v>0</v>
      </c>
      <c r="D57" s="12">
        <f>$B57/$B$10</f>
        <v>0</v>
      </c>
      <c r="E57" t="s">
        <v>19</v>
      </c>
    </row>
    <row r="58" spans="1:5" x14ac:dyDescent="0.25">
      <c r="A58" t="s">
        <v>60</v>
      </c>
      <c r="B58" s="3">
        <f>COUNTIF(Data!CL2:CL1048576,"Yes")</f>
        <v>0</v>
      </c>
      <c r="D58" s="12">
        <f>$B58/$B$10</f>
        <v>0</v>
      </c>
      <c r="E58" t="s">
        <v>19</v>
      </c>
    </row>
    <row r="60" ht="15" customHeight="1" spans="1:7" x14ac:dyDescent="0.25">
      <c r="A60" s="4" t="s">
        <v>61</v>
      </c>
      <c r="B60" s="4"/>
      <c r="C60" s="4"/>
      <c r="D60" s="4"/>
      <c r="E60" s="4"/>
      <c r="F60" s="4"/>
      <c r="G60" s="4"/>
    </row>
    <row r="61" spans="1:5" x14ac:dyDescent="0.25">
      <c r="A61" t="s">
        <v>62</v>
      </c>
      <c r="B61" s="3">
        <f>COUNTIF(Data!CM2:CM1048576,"A-customer")</f>
        <v>0</v>
      </c>
      <c r="D61" s="12">
        <f>$B61/$B$10</f>
        <v>0</v>
      </c>
      <c r="E61" t="s">
        <v>19</v>
      </c>
    </row>
    <row r="62" spans="1:5" x14ac:dyDescent="0.25">
      <c r="A62" t="s">
        <v>63</v>
      </c>
      <c r="B62" s="3">
        <f>COUNTIF(Data!CM2:CM1048576,"B-customer")</f>
        <v>0</v>
      </c>
      <c r="D62" s="12">
        <f>$B62/$B$10</f>
        <v>0</v>
      </c>
      <c r="E62" t="s">
        <v>19</v>
      </c>
    </row>
    <row r="63" spans="1:5" x14ac:dyDescent="0.25">
      <c r="A63" t="s">
        <v>64</v>
      </c>
      <c r="B63" s="3">
        <f>COUNTIF(Data!CM2:CM1048576,"C-customer")</f>
        <v>0</v>
      </c>
      <c r="D63" s="12">
        <f>$B63/$B$10</f>
        <v>0</v>
      </c>
      <c r="E63" t="s">
        <v>19</v>
      </c>
    </row>
    <row r="64" spans="2:4" x14ac:dyDescent="0.25">
      <c r="B64" s="3"/>
      <c r="D64" s="12"/>
    </row>
    <row r="65" spans="2:4" x14ac:dyDescent="0.25">
      <c r="B65" s="3"/>
      <c r="D65" s="12"/>
    </row>
    <row r="66" spans="2:4" x14ac:dyDescent="0.25">
      <c r="B66" s="3"/>
      <c r="D66" s="12"/>
    </row>
    <row r="67" spans="1:5" x14ac:dyDescent="0.25">
      <c r="A67" t="s">
        <v>65</v>
      </c>
      <c r="B67" s="3">
        <f>COUNTIF(Data!CO2:CO1048576,"&lt; 6 months")</f>
        <v>0</v>
      </c>
      <c r="D67" s="12">
        <f>$B67/$B$10</f>
        <v>0</v>
      </c>
      <c r="E67" t="s">
        <v>19</v>
      </c>
    </row>
    <row r="68" spans="1:5" x14ac:dyDescent="0.25">
      <c r="A68" t="s">
        <v>66</v>
      </c>
      <c r="B68" s="3">
        <f>COUNTIF(Data!CO2:CO1048576,"6~12 months")</f>
        <v>0</v>
      </c>
      <c r="D68" s="12">
        <f>$B68/$B$10</f>
        <v>0</v>
      </c>
      <c r="E68" t="s">
        <v>19</v>
      </c>
    </row>
    <row r="69" spans="1:5" x14ac:dyDescent="0.25">
      <c r="A69" t="s">
        <v>67</v>
      </c>
      <c r="B69" s="3">
        <f>COUNTIF(Data!CO2:CO1048576,"1~2 years")</f>
        <v>0</v>
      </c>
      <c r="D69" s="12">
        <f>$B69/$B$10</f>
        <v>0</v>
      </c>
      <c r="E69" t="s">
        <v>19</v>
      </c>
    </row>
    <row r="70" spans="1:5" x14ac:dyDescent="0.25">
      <c r="A70" t="s">
        <v>68</v>
      </c>
      <c r="B70" s="3">
        <f>COUNTIF(Data!CO2:CO1048576,"&gt; 2 years")</f>
        <v>0</v>
      </c>
      <c r="D70" s="12">
        <f>$B70/$B$10</f>
        <v>0</v>
      </c>
      <c r="E70" t="s">
        <v>19</v>
      </c>
    </row>
    <row r="71" spans="1:5" x14ac:dyDescent="0.25">
      <c r="A71" t="s">
        <v>69</v>
      </c>
      <c r="B71" s="3">
        <f>COUNTIF(Data!CO2:CO1048576,"&gt; 5 years")</f>
        <v>0</v>
      </c>
      <c r="D71" s="12">
        <f>$B71/$B$10</f>
        <v>0</v>
      </c>
      <c r="E71" t="s">
        <v>19</v>
      </c>
    </row>
    <row r="73" spans="1:5" x14ac:dyDescent="0.25">
      <c r="A73" t="s">
        <v>70</v>
      </c>
      <c r="B73" s="3">
        <f>COUNTIF(Data!CN2:CN1048576,"Weekly")</f>
        <v>0</v>
      </c>
      <c r="D73" s="12">
        <f>$B73/$B$10</f>
        <v>0</v>
      </c>
      <c r="E73" t="s">
        <v>19</v>
      </c>
    </row>
    <row r="74" spans="1:5" x14ac:dyDescent="0.25">
      <c r="A74" t="s">
        <v>71</v>
      </c>
      <c r="B74" s="3">
        <f>COUNTIF(Data!CN2:CN1048576,"Monthly")</f>
        <v>0</v>
      </c>
      <c r="D74" s="12">
        <f>$B74/$B$10</f>
        <v>0</v>
      </c>
      <c r="E74" t="s">
        <v>19</v>
      </c>
    </row>
    <row r="75" spans="1:5" x14ac:dyDescent="0.25">
      <c r="A75" t="s">
        <v>72</v>
      </c>
      <c r="B75" s="3">
        <f>COUNTIF(Data!CN2:CN1048576,"Quarterly")</f>
        <v>0</v>
      </c>
      <c r="D75" s="12">
        <f>$B75/$B$10</f>
        <v>0</v>
      </c>
      <c r="E75" t="s">
        <v>19</v>
      </c>
    </row>
    <row r="76" spans="1:5" x14ac:dyDescent="0.25">
      <c r="A76" t="s">
        <v>73</v>
      </c>
      <c r="B76" s="3">
        <f>COUNTIF(Data!CN2:CN1048576,"Yearly")</f>
        <v>0</v>
      </c>
      <c r="D76" s="12">
        <f>$B76/$B$10</f>
        <v>0</v>
      </c>
      <c r="E76" t="s">
        <v>19</v>
      </c>
    </row>
    <row r="78" ht="15.75" customHeight="1" spans="1:7" x14ac:dyDescent="0.25">
      <c r="A78" s="2" t="s">
        <v>74</v>
      </c>
      <c r="B78" s="2"/>
      <c r="C78" s="2"/>
      <c r="D78" s="2"/>
      <c r="E78" s="2"/>
      <c r="F78" s="2"/>
      <c r="G78" s="2"/>
    </row>
    <row r="80" spans="1:5" x14ac:dyDescent="0.25">
      <c r="A80" t="s">
        <v>75</v>
      </c>
      <c r="B80" s="3">
        <f>COUNTIF(Data!CQ2:CQ1048576,"1~2")</f>
        <v>0</v>
      </c>
      <c r="D80" s="12">
        <f>$B80/$B$10</f>
        <v>0</v>
      </c>
      <c r="E80" t="s">
        <v>19</v>
      </c>
    </row>
    <row r="81" spans="1:5" x14ac:dyDescent="0.25">
      <c r="A81" t="s">
        <v>76</v>
      </c>
      <c r="B81" s="3">
        <f>COUNTIF(Data!CQ2:CQ1048576,"4~6")</f>
        <v>0</v>
      </c>
      <c r="D81" s="12">
        <f>$B81/$B$10</f>
        <v>0</v>
      </c>
      <c r="E81" t="s">
        <v>19</v>
      </c>
    </row>
    <row r="82" spans="1:5" x14ac:dyDescent="0.25">
      <c r="A82" t="s">
        <v>77</v>
      </c>
      <c r="B82" s="3">
        <f>COUNTIF(Data!CQ2:CQ1048576,"7~10")</f>
        <v>0</v>
      </c>
      <c r="D82" s="12">
        <f>$B82/$B$10</f>
        <v>0</v>
      </c>
      <c r="E82" t="s">
        <v>19</v>
      </c>
    </row>
    <row r="83" spans="1:5" x14ac:dyDescent="0.25">
      <c r="A83" t="s">
        <v>78</v>
      </c>
      <c r="B83" s="3">
        <f>COUNTIF(Data!CQ2:CQ1048576,"&gt;10")</f>
        <v>0</v>
      </c>
      <c r="D83" s="12">
        <f>$B83/$B$10</f>
        <v>0</v>
      </c>
      <c r="E83" t="s">
        <v>19</v>
      </c>
    </row>
    <row r="85" ht="15.75" customHeight="1" spans="1:7" x14ac:dyDescent="0.25">
      <c r="A85" s="2" t="s">
        <v>79</v>
      </c>
      <c r="B85" s="2"/>
      <c r="C85" s="2"/>
      <c r="D85" s="2"/>
      <c r="E85" s="2"/>
      <c r="F85" s="2"/>
      <c r="G85" s="2"/>
    </row>
    <row r="87" spans="1:5" x14ac:dyDescent="0.25">
      <c r="A87" t="s">
        <v>80</v>
      </c>
      <c r="B87" s="3">
        <f>COUNTIF(Data!CR2:CR1048576,"1")</f>
        <v>0</v>
      </c>
      <c r="D87" s="12">
        <f>$B87/$B$10</f>
        <v>0</v>
      </c>
      <c r="E87" t="s">
        <v>19</v>
      </c>
    </row>
    <row r="88" spans="1:5" x14ac:dyDescent="0.25">
      <c r="A88" t="s">
        <v>81</v>
      </c>
      <c r="B88" s="3">
        <f>COUNTIF(Data!CR2:CR1048576,"1~2")</f>
        <v>0</v>
      </c>
      <c r="D88" s="12">
        <f>$B88/$B$10</f>
        <v>0</v>
      </c>
      <c r="E88" t="s">
        <v>19</v>
      </c>
    </row>
    <row r="89" spans="1:5" x14ac:dyDescent="0.25">
      <c r="A89" t="s">
        <v>82</v>
      </c>
      <c r="B89" s="3">
        <f>COUNTIF(Data!CR2:CR1048576,"2~3")</f>
        <v>0</v>
      </c>
      <c r="D89" s="12">
        <f>$B89/$B$10</f>
        <v>0</v>
      </c>
      <c r="E89" t="s">
        <v>19</v>
      </c>
    </row>
    <row r="90" spans="1:5" x14ac:dyDescent="0.25">
      <c r="A90" t="s">
        <v>83</v>
      </c>
      <c r="B90" s="3">
        <f>COUNTIF(Data!CR2:CR1048576,"&gt;3")</f>
        <v>0</v>
      </c>
      <c r="D90" s="12">
        <f>$B90/$B$10</f>
        <v>0</v>
      </c>
      <c r="E90" t="s">
        <v>19</v>
      </c>
    </row>
    <row r="91" spans="1:5" x14ac:dyDescent="0.25">
      <c r="A91" t="s">
        <v>84</v>
      </c>
      <c r="B91" s="3">
        <f>COUNTIFS(Data!CR2:CR1048576,"Unknown",Data!CR2:CR1048576,"")</f>
        <v>0</v>
      </c>
      <c r="D91" s="12">
        <f>$B91/$B$10</f>
        <v>0</v>
      </c>
      <c r="E91" t="s">
        <v>19</v>
      </c>
    </row>
    <row r="93" spans="1:5" x14ac:dyDescent="0.25">
      <c r="A93" t="s">
        <v>85</v>
      </c>
      <c r="B93" s="3">
        <f>COUNTIF(Data!CR2:CR1048576,"Price competitiveness")</f>
        <v>0</v>
      </c>
      <c r="D93" s="12">
        <f>$B93/$B$10</f>
        <v>0</v>
      </c>
      <c r="E93" t="s">
        <v>19</v>
      </c>
    </row>
    <row r="94" spans="1:5" x14ac:dyDescent="0.25">
      <c r="A94" t="s">
        <v>86</v>
      </c>
      <c r="B94" s="3">
        <f>COUNTIF(Data!CR2:CR1048576,"History with the company")</f>
        <v>0</v>
      </c>
      <c r="D94" s="12">
        <f>$B94/$B$10</f>
        <v>0</v>
      </c>
      <c r="E94" t="s">
        <v>19</v>
      </c>
    </row>
    <row r="95" spans="1:5" x14ac:dyDescent="0.25">
      <c r="A95" t="s">
        <v>87</v>
      </c>
      <c r="B95" s="3">
        <f>COUNTIF(Data!CR2:CR1048576,"Ability to answer to all lanes")</f>
        <v>0</v>
      </c>
      <c r="D95" s="12">
        <f>$B95/$B$10</f>
        <v>0</v>
      </c>
      <c r="E95" t="s">
        <v>19</v>
      </c>
    </row>
    <row r="96" spans="1:5" x14ac:dyDescent="0.25">
      <c r="A96" t="s">
        <v>88</v>
      </c>
      <c r="B96" s="3">
        <f>COUNTIF(Data!CR2:CR1048576,"Ability to provide an extended offer")</f>
        <v>0</v>
      </c>
      <c r="D96" s="12">
        <f>$B96/$B$10</f>
        <v>0</v>
      </c>
      <c r="E96" t="s">
        <v>19</v>
      </c>
    </row>
    <row r="97" spans="1:5" x14ac:dyDescent="0.25">
      <c r="A97" t="s">
        <v>89</v>
      </c>
      <c r="B97" s="3">
        <f>COUNTIFS(Data!CR2:CR1048576,"Unknown",Data!CR2:CR1048576,"")</f>
        <v>0</v>
      </c>
      <c r="D97" s="12">
        <f>$B97/$B$10</f>
        <v>0</v>
      </c>
      <c r="E97" t="s">
        <v>19</v>
      </c>
    </row>
    <row r="99" ht="15" customHeight="1" spans="1:5" x14ac:dyDescent="0.25">
      <c r="A99" t="s">
        <v>90</v>
      </c>
      <c r="B99" s="3">
        <f>COUNTIF(Data!CT2:CT1048576,"Yes")</f>
        <v>0</v>
      </c>
      <c r="D99" s="12">
        <f>$B99/$B$10</f>
        <v>0</v>
      </c>
      <c r="E99" t="s">
        <v>19</v>
      </c>
    </row>
    <row r="100" spans="1:5" x14ac:dyDescent="0.25">
      <c r="A100" t="s">
        <v>91</v>
      </c>
      <c r="B100" s="3">
        <f>COUNTIF(Data!CT2:CT1048576,"No")</f>
        <v>0</v>
      </c>
      <c r="D100" s="12">
        <f>$B100/$B$10</f>
        <v>0</v>
      </c>
      <c r="E100" t="s">
        <v>19</v>
      </c>
    </row>
    <row r="101" ht="18" customHeight="1" spans="1:7" x14ac:dyDescent="0.25">
      <c r="A101" s="1" t="s">
        <v>92</v>
      </c>
      <c r="B101" s="1"/>
      <c r="C101" s="1"/>
      <c r="D101" s="1"/>
      <c r="E101" s="1"/>
      <c r="F101" s="1"/>
      <c r="G101" s="1"/>
    </row>
    <row r="102" ht="15" customHeight="1" x14ac:dyDescent="0.25"/>
    <row r="103" ht="15.75" customHeight="1" spans="1:7" x14ac:dyDescent="0.25">
      <c r="A103" s="2" t="s">
        <v>93</v>
      </c>
      <c r="B103" s="2"/>
      <c r="C103" s="2"/>
      <c r="D103" s="2"/>
      <c r="E103" s="2"/>
      <c r="F103" s="2"/>
      <c r="G103" s="2"/>
    </row>
    <row r="105" spans="1:2" x14ac:dyDescent="0.25">
      <c r="A105" t="s">
        <v>94</v>
      </c>
      <c r="B105" s="3"/>
    </row>
    <row r="106" spans="1:2" x14ac:dyDescent="0.25">
      <c r="A106" t="s">
        <v>95</v>
      </c>
      <c r="B106" s="3"/>
    </row>
    <row r="108" ht="15.75" customHeight="1" spans="1:7" x14ac:dyDescent="0.25">
      <c r="A108" s="2" t="s">
        <v>96</v>
      </c>
      <c r="B108" s="2"/>
      <c r="C108" s="2"/>
      <c r="D108" s="2"/>
      <c r="E108" s="2"/>
      <c r="F108" s="2"/>
      <c r="G108" s="2"/>
    </row>
    <row r="110" spans="1:2" x14ac:dyDescent="0.25">
      <c r="A110" t="s">
        <v>97</v>
      </c>
      <c r="B110" s="29" t="str">
        <f>IFERROR(AVERAGEIFS(Data!BQ2:BQ1048576,Data!A2:A1048576,"&lt;&gt;"&amp;""),"-")</f>
        <v>-</v>
      </c>
    </row>
    <row r="111" spans="1:2" x14ac:dyDescent="0.25">
      <c r="A111" t="s">
        <v>98</v>
      </c>
      <c r="B111" s="30" t="str">
        <f>IFERROR(AVERAGEIFS(Data!BR2:BR1048576,Data!A2:A1048576,"&lt;&gt;"&amp;""),"-")</f>
        <v>-</v>
      </c>
    </row>
    <row r="113" ht="15.75" customHeight="1" spans="1:7" x14ac:dyDescent="0.25">
      <c r="A113" s="2" t="s">
        <v>99</v>
      </c>
      <c r="B113" s="2"/>
      <c r="C113" s="2"/>
      <c r="D113" s="2"/>
      <c r="E113" s="2"/>
      <c r="F113" s="2"/>
      <c r="G113" s="2"/>
    </row>
    <row r="115" spans="1:5" x14ac:dyDescent="0.25">
      <c r="A115" t="s">
        <v>100</v>
      </c>
      <c r="B115" s="3">
        <f>COUNTIF(Data!BY2:BY1048576,"Yes")</f>
        <v>0</v>
      </c>
      <c r="D115" s="12">
        <f t="shared" ref="D115:D122" si="1">$B115/$B$10</f>
        <v>0</v>
      </c>
      <c r="E115" t="s">
        <v>19</v>
      </c>
    </row>
    <row r="116" spans="1:5" x14ac:dyDescent="0.25">
      <c r="A116" t="s">
        <v>101</v>
      </c>
      <c r="B116" s="3">
        <f>COUNTIF(Data!BZ2:BZ1048576,"Yes")</f>
        <v>0</v>
      </c>
      <c r="D116" s="12">
        <f t="shared" si="1"/>
        <v>0</v>
      </c>
      <c r="E116" t="s">
        <v>19</v>
      </c>
    </row>
    <row r="117" spans="1:5" x14ac:dyDescent="0.25">
      <c r="A117" t="s">
        <v>102</v>
      </c>
      <c r="B117" s="3">
        <f>COUNTIF(Data!CA2:CA1048576,"Yes")</f>
        <v>0</v>
      </c>
      <c r="D117" s="12">
        <f t="shared" si="1"/>
        <v>0</v>
      </c>
      <c r="E117" t="s">
        <v>19</v>
      </c>
    </row>
    <row r="118" spans="1:5" x14ac:dyDescent="0.25">
      <c r="A118" t="s">
        <v>103</v>
      </c>
      <c r="B118" s="3">
        <f>COUNTIF(Data!CB2:CB1048576,"Yes")</f>
        <v>0</v>
      </c>
      <c r="D118" s="12">
        <f t="shared" si="1"/>
        <v>0</v>
      </c>
      <c r="E118" t="s">
        <v>19</v>
      </c>
    </row>
    <row r="119" spans="1:5" x14ac:dyDescent="0.25">
      <c r="A119" t="s">
        <v>104</v>
      </c>
      <c r="B119" s="3">
        <f>COUNTIF(Data!CC2:CC1048576,"Yes")</f>
        <v>0</v>
      </c>
      <c r="D119" s="12">
        <f t="shared" si="1"/>
        <v>0</v>
      </c>
      <c r="E119" t="s">
        <v>19</v>
      </c>
    </row>
    <row r="120" spans="1:5" x14ac:dyDescent="0.25">
      <c r="A120" t="s">
        <v>105</v>
      </c>
      <c r="B120" s="3">
        <f>COUNTIF(Data!CD2:CD1048576,"Yes")</f>
        <v>0</v>
      </c>
      <c r="D120" s="12">
        <f t="shared" si="1"/>
        <v>0</v>
      </c>
      <c r="E120" t="s">
        <v>19</v>
      </c>
    </row>
    <row r="121" spans="1:5" x14ac:dyDescent="0.25">
      <c r="A121" t="s">
        <v>106</v>
      </c>
      <c r="B121" s="3">
        <f>COUNTIF(Data!CE2:CE1048576,"Yes")</f>
        <v>0</v>
      </c>
      <c r="D121" s="12">
        <f t="shared" si="1"/>
        <v>0</v>
      </c>
      <c r="E121" t="s">
        <v>19</v>
      </c>
    </row>
    <row r="122" spans="1:5" x14ac:dyDescent="0.25">
      <c r="A122" t="s">
        <v>107</v>
      </c>
      <c r="B122" s="3">
        <f>COUNTIF(Data!BX2:BX1048576,"Yes")</f>
        <v>0</v>
      </c>
      <c r="D122" s="12">
        <f t="shared" si="1"/>
        <v>0</v>
      </c>
      <c r="E122" t="s">
        <v>19</v>
      </c>
    </row>
    <row r="124" ht="15.75" customHeight="1" spans="1:7" x14ac:dyDescent="0.25">
      <c r="A124" s="2" t="s">
        <v>108</v>
      </c>
      <c r="B124" s="2"/>
      <c r="C124" s="2"/>
      <c r="D124" s="2"/>
      <c r="E124" s="2"/>
      <c r="F124" s="2"/>
      <c r="G124" s="2"/>
    </row>
    <row r="126" spans="1:5" x14ac:dyDescent="0.25">
      <c r="A126" t="s">
        <v>109</v>
      </c>
      <c r="B126" s="3">
        <f>COUNTIF(Data!BS2:BS1048576,"Yes")</f>
        <v>0</v>
      </c>
      <c r="D126" s="12">
        <f>$B126/$B$10</f>
        <v>0</v>
      </c>
      <c r="E126" t="s">
        <v>19</v>
      </c>
    </row>
    <row r="127" spans="1:5" x14ac:dyDescent="0.25">
      <c r="A127" t="s">
        <v>110</v>
      </c>
      <c r="B127" s="3">
        <f>COUNTIF(Data!BT2:BT1048576,"Yes")</f>
        <v>0</v>
      </c>
      <c r="D127" s="12">
        <f>$B127/$B$10</f>
        <v>0</v>
      </c>
      <c r="E127" t="s">
        <v>19</v>
      </c>
    </row>
    <row r="128" spans="1:5" x14ac:dyDescent="0.25">
      <c r="A128" t="s">
        <v>111</v>
      </c>
      <c r="B128" s="3">
        <f>COUNTIF(Data!BU2:BU1048576,"Yes")</f>
        <v>0</v>
      </c>
      <c r="D128" s="12">
        <f>$B128/$B$10</f>
        <v>0</v>
      </c>
      <c r="E128" t="s">
        <v>19</v>
      </c>
    </row>
    <row r="129" spans="1:5" x14ac:dyDescent="0.25">
      <c r="A129" t="s">
        <v>112</v>
      </c>
      <c r="B129" s="3">
        <f>COUNTIF(Data!BV2:BV1048576,"Yes")</f>
        <v>0</v>
      </c>
      <c r="D129" s="12">
        <f>$B129/$B$10</f>
        <v>0</v>
      </c>
      <c r="E129" t="s">
        <v>19</v>
      </c>
    </row>
    <row r="130" ht="15" customHeight="1" spans="1:5" x14ac:dyDescent="0.25">
      <c r="A130" t="s">
        <v>113</v>
      </c>
      <c r="B130" s="3">
        <f>COUNTIF(Data!BW2:BW1048576,"Yes")</f>
        <v>0</v>
      </c>
      <c r="D130" s="12">
        <f>$B130/$B$10</f>
        <v>0</v>
      </c>
      <c r="E130" t="s">
        <v>19</v>
      </c>
    </row>
  </sheetData>
  <pageMargins left="0.2362204724409449" right="0.2362204724409449" top="1.141732283464567" bottom="0.2362204724409449" header="0.31496062992125984" footer="0.2362204724409449"/>
  <pageSetup paperSize="9" orientation="landscape" horizontalDpi="4294967295" verticalDpi="4294967295" scale="100" fitToWidth="1" fitToHeight="1" firstPageNumber="1" useFirstPageNumber="1" copies="1"/>
  <headerFooter>
    <oddHeader>&amp;L&amp;"+,Regular"&amp;20The Moonshot project
&amp;16Tender registrations report&amp;C&amp;"-,Bold"&amp;8&amp;KFF0000Experimental - For test purposes only &amp;"-,Regular"
&amp;"Fira Code,Regular" Development release 0.0.1&amp;R&amp;"Fira Code,Regular"&amp;8Page &amp;P / &amp;N
Report issue date: 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7"/>
  <sheetViews>
    <sheetView workbookViewId="0" zoomScale="100" zoomScaleNormal="100">
      <selection activeCell="D16" sqref="D16"/>
    </sheetView>
  </sheetViews>
  <sheetFormatPr defaultRowHeight="14.25" outlineLevelRow="0" outlineLevelCol="0" x14ac:dyDescent="0.2" customHeight="1"/>
  <cols>
    <col min="1" max="98" width="22.875" customWidth="1"/>
    <col min="99" max="99" width="28" customWidth="1"/>
    <col min="100" max="100" width="19" customWidth="1"/>
  </cols>
  <sheetData>
    <row r="1" spans="1:98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  <c r="AD1" t="s">
        <v>143</v>
      </c>
      <c r="AE1" t="s">
        <v>144</v>
      </c>
      <c r="AF1" t="s">
        <v>145</v>
      </c>
      <c r="AG1" t="s">
        <v>146</v>
      </c>
      <c r="AH1" t="s">
        <v>147</v>
      </c>
      <c r="AI1" t="s">
        <v>148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  <c r="AP1" t="s">
        <v>155</v>
      </c>
      <c r="AQ1" t="s">
        <v>156</v>
      </c>
      <c r="AR1" t="s">
        <v>157</v>
      </c>
      <c r="AS1" t="s">
        <v>158</v>
      </c>
      <c r="AT1" t="s">
        <v>159</v>
      </c>
      <c r="AU1" t="s">
        <v>160</v>
      </c>
      <c r="AV1" t="s">
        <v>161</v>
      </c>
      <c r="AW1" t="s">
        <v>162</v>
      </c>
      <c r="AX1" t="s">
        <v>163</v>
      </c>
      <c r="AY1" t="s">
        <v>164</v>
      </c>
      <c r="AZ1" t="s">
        <v>165</v>
      </c>
      <c r="BA1" t="s">
        <v>166</v>
      </c>
      <c r="BB1" t="s">
        <v>167</v>
      </c>
      <c r="BC1" t="s">
        <v>168</v>
      </c>
      <c r="BD1" t="s">
        <v>169</v>
      </c>
      <c r="BE1" t="s">
        <v>170</v>
      </c>
      <c r="BF1" t="s">
        <v>171</v>
      </c>
      <c r="BG1" t="s">
        <v>172</v>
      </c>
      <c r="BH1" t="s">
        <v>173</v>
      </c>
      <c r="BI1" t="s">
        <v>174</v>
      </c>
      <c r="BJ1" t="s">
        <v>175</v>
      </c>
      <c r="BK1" t="s">
        <v>176</v>
      </c>
      <c r="BL1" t="s">
        <v>177</v>
      </c>
      <c r="BM1" t="s">
        <v>178</v>
      </c>
      <c r="BN1" t="s">
        <v>179</v>
      </c>
      <c r="BO1" t="s">
        <v>180</v>
      </c>
      <c r="BP1" t="s">
        <v>181</v>
      </c>
      <c r="BQ1" t="s">
        <v>182</v>
      </c>
      <c r="BR1" t="s">
        <v>183</v>
      </c>
      <c r="BS1" t="s">
        <v>184</v>
      </c>
      <c r="BT1" t="s">
        <v>185</v>
      </c>
      <c r="BU1" t="s">
        <v>186</v>
      </c>
      <c r="BV1" t="s">
        <v>187</v>
      </c>
      <c r="BW1" t="s">
        <v>188</v>
      </c>
      <c r="BX1" t="s">
        <v>189</v>
      </c>
      <c r="BY1" t="s">
        <v>190</v>
      </c>
      <c r="BZ1" t="s">
        <v>191</v>
      </c>
      <c r="CA1" t="s">
        <v>192</v>
      </c>
      <c r="CB1" t="s">
        <v>193</v>
      </c>
      <c r="CC1" t="s">
        <v>194</v>
      </c>
      <c r="CD1" t="s">
        <v>195</v>
      </c>
      <c r="CE1" t="s">
        <v>196</v>
      </c>
      <c r="CF1" t="s">
        <v>197</v>
      </c>
      <c r="CG1" t="s">
        <v>198</v>
      </c>
      <c r="CH1" t="s">
        <v>199</v>
      </c>
      <c r="CI1" t="s">
        <v>200</v>
      </c>
      <c r="CJ1" t="s">
        <v>201</v>
      </c>
      <c r="CK1" t="s">
        <v>202</v>
      </c>
      <c r="CL1" t="s">
        <v>203</v>
      </c>
      <c r="CM1" t="s">
        <v>204</v>
      </c>
      <c r="CN1" t="s">
        <v>205</v>
      </c>
      <c r="CO1" t="s">
        <v>206</v>
      </c>
      <c r="CP1" t="s">
        <v>207</v>
      </c>
      <c r="CQ1" t="s">
        <v>208</v>
      </c>
      <c r="CR1" t="s">
        <v>209</v>
      </c>
      <c r="CS1" t="s">
        <v>210</v>
      </c>
      <c r="CT1" t="s">
        <v>211</v>
      </c>
    </row>
    <row r="2" spans="1:98" x14ac:dyDescent="0.25">
      <c r="A2" t="s">
        <v>212</v>
      </c>
      <c r="B2" s="31">
        <v>44712.69986530092</v>
      </c>
      <c r="C2" t="s">
        <v>213</v>
      </c>
      <c r="D2" t="s">
        <v>214</v>
      </c>
      <c r="E2" t="s">
        <v>215</v>
      </c>
      <c r="F2" s="31">
        <v>44686.093124363426</v>
      </c>
      <c r="G2" t="s">
        <v>216</v>
      </c>
      <c r="H2" t="s">
        <v>217</v>
      </c>
      <c r="I2" t="s">
        <v>218</v>
      </c>
      <c r="J2" t="s">
        <v>219</v>
      </c>
      <c r="K2" t="s">
        <v>220</v>
      </c>
      <c r="L2" t="s">
        <v>221</v>
      </c>
      <c r="M2" t="s">
        <v>222</v>
      </c>
      <c r="N2" t="s">
        <v>222</v>
      </c>
      <c r="O2" t="s">
        <v>223</v>
      </c>
      <c r="P2" t="s">
        <v>224</v>
      </c>
      <c r="Q2" t="s">
        <v>214</v>
      </c>
      <c r="R2">
        <v>277</v>
      </c>
      <c r="T2" t="s">
        <v>214</v>
      </c>
      <c r="U2">
        <v>15491</v>
      </c>
      <c r="W2" t="s">
        <v>214</v>
      </c>
      <c r="X2">
        <v>1806</v>
      </c>
      <c r="Z2" t="s">
        <v>224</v>
      </c>
      <c r="AA2" t="s">
        <v>225</v>
      </c>
      <c r="AB2" t="s">
        <v>226</v>
      </c>
      <c r="AC2" t="s">
        <v>214</v>
      </c>
      <c r="AD2" t="s">
        <v>224</v>
      </c>
      <c r="AE2" t="s">
        <v>224</v>
      </c>
      <c r="AF2" t="s">
        <v>224</v>
      </c>
      <c r="AG2" t="s">
        <v>224</v>
      </c>
      <c r="AH2" t="s">
        <v>226</v>
      </c>
      <c r="AI2" s="31">
        <v>44712</v>
      </c>
      <c r="AJ2" s="31">
        <v>44714</v>
      </c>
      <c r="AK2" s="31">
        <v>44715</v>
      </c>
      <c r="AL2" s="31">
        <v>44716</v>
      </c>
      <c r="AM2" t="s">
        <v>224</v>
      </c>
      <c r="AN2" t="s">
        <v>224</v>
      </c>
      <c r="AO2" t="s">
        <v>224</v>
      </c>
      <c r="AP2" t="s">
        <v>224</v>
      </c>
      <c r="AQ2" t="s">
        <v>224</v>
      </c>
      <c r="AR2" t="s">
        <v>224</v>
      </c>
      <c r="AS2" t="s">
        <v>214</v>
      </c>
      <c r="AT2" t="s">
        <v>224</v>
      </c>
      <c r="AU2" t="s">
        <v>224</v>
      </c>
      <c r="AV2" t="s">
        <v>224</v>
      </c>
      <c r="AW2" t="s">
        <v>214</v>
      </c>
      <c r="AX2" t="s">
        <v>224</v>
      </c>
      <c r="AY2" t="s">
        <v>224</v>
      </c>
      <c r="AZ2" t="s">
        <v>224</v>
      </c>
      <c r="BA2" t="s">
        <v>224</v>
      </c>
      <c r="BB2" t="s">
        <v>224</v>
      </c>
      <c r="BC2" t="s">
        <v>224</v>
      </c>
      <c r="BD2" t="s">
        <v>224</v>
      </c>
      <c r="BE2" t="s">
        <v>224</v>
      </c>
      <c r="BF2" t="s">
        <v>224</v>
      </c>
      <c r="BG2" t="s">
        <v>224</v>
      </c>
      <c r="BH2" t="s">
        <v>224</v>
      </c>
      <c r="BI2" t="s">
        <v>224</v>
      </c>
      <c r="BJ2" t="s">
        <v>224</v>
      </c>
      <c r="BK2" t="s">
        <v>224</v>
      </c>
      <c r="BL2">
        <v>5</v>
      </c>
      <c r="BM2" t="s">
        <v>214</v>
      </c>
      <c r="BN2" t="s">
        <v>224</v>
      </c>
      <c r="BO2" t="s">
        <v>224</v>
      </c>
      <c r="BP2" t="s">
        <v>224</v>
      </c>
      <c r="BQ2">
        <v>12</v>
      </c>
      <c r="BR2">
        <v>45</v>
      </c>
      <c r="BS2" t="s">
        <v>224</v>
      </c>
      <c r="BT2" t="s">
        <v>224</v>
      </c>
      <c r="BU2" t="s">
        <v>224</v>
      </c>
      <c r="BV2" t="s">
        <v>224</v>
      </c>
      <c r="BW2" t="s">
        <v>214</v>
      </c>
      <c r="BX2" t="s">
        <v>214</v>
      </c>
      <c r="BY2" t="s">
        <v>224</v>
      </c>
      <c r="BZ2" t="s">
        <v>224</v>
      </c>
      <c r="CA2" t="s">
        <v>224</v>
      </c>
      <c r="CB2" t="s">
        <v>224</v>
      </c>
      <c r="CC2" t="s">
        <v>224</v>
      </c>
      <c r="CD2" t="s">
        <v>224</v>
      </c>
      <c r="CE2" t="s">
        <v>224</v>
      </c>
      <c r="CF2">
        <v>3</v>
      </c>
      <c r="CG2" t="s">
        <v>227</v>
      </c>
      <c r="CH2" t="s">
        <v>224</v>
      </c>
      <c r="CI2" t="s">
        <v>214</v>
      </c>
      <c r="CJ2" t="s">
        <v>224</v>
      </c>
      <c r="CK2" t="s">
        <v>224</v>
      </c>
      <c r="CL2" t="s">
        <v>224</v>
      </c>
      <c r="CM2" t="s">
        <v>228</v>
      </c>
      <c r="CN2" t="s">
        <v>229</v>
      </c>
      <c r="CO2" t="s">
        <v>230</v>
      </c>
      <c r="CP2" t="s">
        <v>231</v>
      </c>
      <c r="CQ2" t="s">
        <v>232</v>
      </c>
      <c r="CR2" t="s">
        <v>233</v>
      </c>
      <c r="CS2" t="s">
        <v>234</v>
      </c>
      <c r="CT2" t="s">
        <v>214</v>
      </c>
    </row>
    <row r="3" spans="1:98" x14ac:dyDescent="0.25">
      <c r="A3" t="s">
        <v>235</v>
      </c>
      <c r="B3" s="31">
        <v>44712.700997893524</v>
      </c>
      <c r="C3" t="s">
        <v>213</v>
      </c>
      <c r="D3" t="s">
        <v>214</v>
      </c>
      <c r="E3" t="s">
        <v>215</v>
      </c>
      <c r="F3" s="31">
        <v>44686.093124363426</v>
      </c>
      <c r="G3" t="s">
        <v>216</v>
      </c>
      <c r="H3" t="s">
        <v>217</v>
      </c>
      <c r="I3" t="s">
        <v>218</v>
      </c>
      <c r="J3" t="s">
        <v>219</v>
      </c>
      <c r="K3" t="s">
        <v>220</v>
      </c>
      <c r="L3" t="s">
        <v>221</v>
      </c>
      <c r="M3" t="s">
        <v>222</v>
      </c>
      <c r="N3" t="s">
        <v>222</v>
      </c>
      <c r="O3" t="s">
        <v>223</v>
      </c>
      <c r="P3" t="s">
        <v>224</v>
      </c>
      <c r="Q3" t="s">
        <v>214</v>
      </c>
      <c r="R3">
        <v>277</v>
      </c>
      <c r="T3" t="s">
        <v>214</v>
      </c>
      <c r="U3">
        <v>15491</v>
      </c>
      <c r="W3" t="s">
        <v>214</v>
      </c>
      <c r="X3">
        <v>1806</v>
      </c>
      <c r="Z3" t="s">
        <v>224</v>
      </c>
      <c r="AA3" t="s">
        <v>225</v>
      </c>
      <c r="AB3" t="s">
        <v>226</v>
      </c>
      <c r="AC3" t="s">
        <v>214</v>
      </c>
      <c r="AD3" t="s">
        <v>224</v>
      </c>
      <c r="AE3" t="s">
        <v>224</v>
      </c>
      <c r="AF3" t="s">
        <v>224</v>
      </c>
      <c r="AG3" t="s">
        <v>224</v>
      </c>
      <c r="AH3" t="s">
        <v>226</v>
      </c>
      <c r="AI3" s="31">
        <v>44712</v>
      </c>
      <c r="AJ3" s="31">
        <v>44714</v>
      </c>
      <c r="AK3" s="31">
        <v>44715</v>
      </c>
      <c r="AL3" s="31">
        <v>44716</v>
      </c>
      <c r="AM3" t="s">
        <v>224</v>
      </c>
      <c r="AN3" t="s">
        <v>224</v>
      </c>
      <c r="AO3" t="s">
        <v>224</v>
      </c>
      <c r="AP3" t="s">
        <v>224</v>
      </c>
      <c r="AQ3" t="s">
        <v>224</v>
      </c>
      <c r="AR3" t="s">
        <v>224</v>
      </c>
      <c r="AS3" t="s">
        <v>214</v>
      </c>
      <c r="AT3" t="s">
        <v>224</v>
      </c>
      <c r="AU3" t="s">
        <v>224</v>
      </c>
      <c r="AV3" t="s">
        <v>224</v>
      </c>
      <c r="AW3" t="s">
        <v>214</v>
      </c>
      <c r="AX3" t="s">
        <v>224</v>
      </c>
      <c r="AY3" t="s">
        <v>224</v>
      </c>
      <c r="AZ3" t="s">
        <v>224</v>
      </c>
      <c r="BA3" t="s">
        <v>224</v>
      </c>
      <c r="BB3" t="s">
        <v>224</v>
      </c>
      <c r="BC3" t="s">
        <v>224</v>
      </c>
      <c r="BD3" t="s">
        <v>224</v>
      </c>
      <c r="BE3" t="s">
        <v>224</v>
      </c>
      <c r="BF3" t="s">
        <v>224</v>
      </c>
      <c r="BG3" t="s">
        <v>224</v>
      </c>
      <c r="BH3" t="s">
        <v>224</v>
      </c>
      <c r="BI3" t="s">
        <v>224</v>
      </c>
      <c r="BJ3" t="s">
        <v>224</v>
      </c>
      <c r="BK3" t="s">
        <v>224</v>
      </c>
      <c r="BL3">
        <v>5</v>
      </c>
      <c r="BM3" t="s">
        <v>214</v>
      </c>
      <c r="BN3" t="s">
        <v>224</v>
      </c>
      <c r="BO3" t="s">
        <v>224</v>
      </c>
      <c r="BP3" t="s">
        <v>224</v>
      </c>
      <c r="BQ3">
        <v>12</v>
      </c>
      <c r="BR3">
        <v>45</v>
      </c>
      <c r="BS3" t="s">
        <v>224</v>
      </c>
      <c r="BT3" t="s">
        <v>224</v>
      </c>
      <c r="BU3" t="s">
        <v>224</v>
      </c>
      <c r="BV3" t="s">
        <v>224</v>
      </c>
      <c r="BW3" t="s">
        <v>214</v>
      </c>
      <c r="BX3" t="s">
        <v>214</v>
      </c>
      <c r="BY3" t="s">
        <v>224</v>
      </c>
      <c r="BZ3" t="s">
        <v>224</v>
      </c>
      <c r="CA3" t="s">
        <v>224</v>
      </c>
      <c r="CB3" t="s">
        <v>224</v>
      </c>
      <c r="CC3" t="s">
        <v>224</v>
      </c>
      <c r="CD3" t="s">
        <v>224</v>
      </c>
      <c r="CE3" t="s">
        <v>224</v>
      </c>
      <c r="CF3">
        <v>3</v>
      </c>
      <c r="CG3" t="s">
        <v>227</v>
      </c>
      <c r="CH3" t="s">
        <v>224</v>
      </c>
      <c r="CI3" t="s">
        <v>214</v>
      </c>
      <c r="CJ3" t="s">
        <v>224</v>
      </c>
      <c r="CK3" t="s">
        <v>224</v>
      </c>
      <c r="CL3" t="s">
        <v>224</v>
      </c>
      <c r="CM3" t="s">
        <v>228</v>
      </c>
      <c r="CN3" t="s">
        <v>229</v>
      </c>
      <c r="CO3" t="s">
        <v>230</v>
      </c>
      <c r="CP3" t="s">
        <v>231</v>
      </c>
      <c r="CQ3" t="s">
        <v>232</v>
      </c>
      <c r="CR3" t="s">
        <v>233</v>
      </c>
      <c r="CS3" t="s">
        <v>234</v>
      </c>
      <c r="CT3" t="s">
        <v>214</v>
      </c>
    </row>
    <row r="4" spans="1:98" x14ac:dyDescent="0.25">
      <c r="A4" t="s">
        <v>236</v>
      </c>
      <c r="B4" s="31">
        <v>44713.51085766204</v>
      </c>
      <c r="C4" t="s">
        <v>213</v>
      </c>
      <c r="D4" t="s">
        <v>214</v>
      </c>
      <c r="E4" t="s">
        <v>237</v>
      </c>
      <c r="F4" s="31">
        <v>44678.98189946759</v>
      </c>
      <c r="G4" t="s">
        <v>238</v>
      </c>
      <c r="H4" t="s">
        <v>239</v>
      </c>
      <c r="I4" t="s">
        <v>240</v>
      </c>
      <c r="J4" t="s">
        <v>241</v>
      </c>
      <c r="K4" t="s">
        <v>242</v>
      </c>
      <c r="L4" t="s">
        <v>221</v>
      </c>
      <c r="M4" t="s">
        <v>231</v>
      </c>
      <c r="N4" t="s">
        <v>231</v>
      </c>
      <c r="O4" t="s">
        <v>243</v>
      </c>
      <c r="P4" t="s">
        <v>214</v>
      </c>
      <c r="Q4" t="s">
        <v>224</v>
      </c>
      <c r="R4" t="s">
        <v>225</v>
      </c>
      <c r="S4" t="s">
        <v>226</v>
      </c>
      <c r="T4" t="s">
        <v>214</v>
      </c>
      <c r="U4">
        <v>8228</v>
      </c>
      <c r="W4" t="s">
        <v>214</v>
      </c>
      <c r="X4">
        <v>946</v>
      </c>
      <c r="Z4" t="s">
        <v>224</v>
      </c>
      <c r="AA4" t="s">
        <v>225</v>
      </c>
      <c r="AB4" t="s">
        <v>226</v>
      </c>
      <c r="AC4" t="s">
        <v>214</v>
      </c>
      <c r="AD4" t="s">
        <v>224</v>
      </c>
      <c r="AE4" t="s">
        <v>224</v>
      </c>
      <c r="AF4" t="s">
        <v>224</v>
      </c>
      <c r="AG4" t="s">
        <v>214</v>
      </c>
      <c r="AH4" s="31">
        <v>44742</v>
      </c>
      <c r="AI4" s="31">
        <v>44751</v>
      </c>
      <c r="AJ4" s="31">
        <v>44751</v>
      </c>
      <c r="AK4" s="31">
        <v>44744</v>
      </c>
      <c r="AL4" s="31">
        <v>44771</v>
      </c>
      <c r="AM4" t="s">
        <v>224</v>
      </c>
      <c r="AN4" t="s">
        <v>224</v>
      </c>
      <c r="AO4" t="s">
        <v>224</v>
      </c>
      <c r="AP4" t="s">
        <v>224</v>
      </c>
      <c r="AQ4" t="s">
        <v>224</v>
      </c>
      <c r="AR4" t="s">
        <v>224</v>
      </c>
      <c r="AS4" t="s">
        <v>214</v>
      </c>
      <c r="AT4" t="s">
        <v>224</v>
      </c>
      <c r="AU4" t="s">
        <v>224</v>
      </c>
      <c r="AV4" t="s">
        <v>224</v>
      </c>
      <c r="AW4" t="s">
        <v>224</v>
      </c>
      <c r="AX4" t="s">
        <v>224</v>
      </c>
      <c r="AY4" t="s">
        <v>224</v>
      </c>
      <c r="AZ4" t="s">
        <v>224</v>
      </c>
      <c r="BA4" t="s">
        <v>224</v>
      </c>
      <c r="BB4" t="s">
        <v>224</v>
      </c>
      <c r="BC4" t="s">
        <v>224</v>
      </c>
      <c r="BD4" t="s">
        <v>224</v>
      </c>
      <c r="BE4" t="s">
        <v>224</v>
      </c>
      <c r="BF4" t="s">
        <v>224</v>
      </c>
      <c r="BG4" t="s">
        <v>224</v>
      </c>
      <c r="BH4" t="s">
        <v>224</v>
      </c>
      <c r="BI4" t="s">
        <v>214</v>
      </c>
      <c r="BJ4" t="s">
        <v>224</v>
      </c>
      <c r="BK4" t="s">
        <v>224</v>
      </c>
      <c r="BL4">
        <v>4</v>
      </c>
      <c r="BM4" t="s">
        <v>214</v>
      </c>
      <c r="BN4" t="s">
        <v>224</v>
      </c>
      <c r="BO4" t="s">
        <v>224</v>
      </c>
      <c r="BP4" t="s">
        <v>224</v>
      </c>
      <c r="BQ4">
        <v>6</v>
      </c>
      <c r="BR4">
        <v>60</v>
      </c>
      <c r="BS4" t="s">
        <v>224</v>
      </c>
      <c r="BT4" t="s">
        <v>224</v>
      </c>
      <c r="BU4" t="s">
        <v>224</v>
      </c>
      <c r="BV4" t="s">
        <v>224</v>
      </c>
      <c r="BW4" t="s">
        <v>214</v>
      </c>
      <c r="BX4" t="s">
        <v>214</v>
      </c>
      <c r="BY4" t="s">
        <v>224</v>
      </c>
      <c r="BZ4" t="s">
        <v>224</v>
      </c>
      <c r="CA4" t="s">
        <v>224</v>
      </c>
      <c r="CB4" t="s">
        <v>224</v>
      </c>
      <c r="CC4" t="s">
        <v>224</v>
      </c>
      <c r="CD4" t="s">
        <v>224</v>
      </c>
      <c r="CE4" t="s">
        <v>224</v>
      </c>
      <c r="CF4">
        <v>3</v>
      </c>
      <c r="CG4" t="s">
        <v>244</v>
      </c>
      <c r="CH4" t="s">
        <v>224</v>
      </c>
      <c r="CI4" t="s">
        <v>214</v>
      </c>
      <c r="CJ4" t="s">
        <v>224</v>
      </c>
      <c r="CK4" t="s">
        <v>224</v>
      </c>
      <c r="CL4" t="s">
        <v>224</v>
      </c>
      <c r="CM4" t="s">
        <v>228</v>
      </c>
      <c r="CN4" t="s">
        <v>229</v>
      </c>
      <c r="CO4" t="s">
        <v>245</v>
      </c>
      <c r="CP4" t="s">
        <v>246</v>
      </c>
      <c r="CQ4" t="s">
        <v>232</v>
      </c>
      <c r="CR4" t="s">
        <v>247</v>
      </c>
      <c r="CS4" t="s">
        <v>248</v>
      </c>
      <c r="CT4" t="s">
        <v>249</v>
      </c>
    </row>
    <row r="5" spans="1:98" x14ac:dyDescent="0.25">
      <c r="A5" t="s">
        <v>250</v>
      </c>
      <c r="B5" s="31">
        <v>44719.92975896991</v>
      </c>
      <c r="C5" t="s">
        <v>213</v>
      </c>
      <c r="D5" t="s">
        <v>224</v>
      </c>
      <c r="E5" t="s">
        <v>226</v>
      </c>
      <c r="F5" t="s">
        <v>226</v>
      </c>
      <c r="G5" t="s">
        <v>251</v>
      </c>
      <c r="H5" t="s">
        <v>217</v>
      </c>
      <c r="I5" t="s">
        <v>218</v>
      </c>
      <c r="J5" t="s">
        <v>252</v>
      </c>
      <c r="K5" t="s">
        <v>253</v>
      </c>
      <c r="L5" t="s">
        <v>254</v>
      </c>
      <c r="M5" t="s">
        <v>222</v>
      </c>
      <c r="N5" t="s">
        <v>222</v>
      </c>
      <c r="O5" t="s">
        <v>223</v>
      </c>
      <c r="P5" t="s">
        <v>224</v>
      </c>
      <c r="Q5" t="s">
        <v>214</v>
      </c>
      <c r="R5">
        <v>1197</v>
      </c>
      <c r="T5" t="s">
        <v>224</v>
      </c>
      <c r="U5" t="s">
        <v>225</v>
      </c>
      <c r="V5" t="s">
        <v>226</v>
      </c>
      <c r="W5" t="s">
        <v>224</v>
      </c>
      <c r="X5" t="s">
        <v>225</v>
      </c>
      <c r="Y5" t="s">
        <v>226</v>
      </c>
      <c r="Z5" t="s">
        <v>224</v>
      </c>
      <c r="AA5" t="s">
        <v>225</v>
      </c>
      <c r="AB5" t="s">
        <v>226</v>
      </c>
      <c r="AC5" t="s">
        <v>214</v>
      </c>
      <c r="AD5" t="s">
        <v>224</v>
      </c>
      <c r="AE5" t="s">
        <v>224</v>
      </c>
      <c r="AF5" t="s">
        <v>224</v>
      </c>
      <c r="AG5" t="s">
        <v>214</v>
      </c>
      <c r="AH5" s="31">
        <v>44729</v>
      </c>
      <c r="AI5" s="31">
        <v>44714</v>
      </c>
      <c r="AJ5" s="31">
        <v>44737</v>
      </c>
      <c r="AK5" s="31">
        <v>44750</v>
      </c>
      <c r="AL5" s="31">
        <v>44751</v>
      </c>
      <c r="AM5" t="s">
        <v>224</v>
      </c>
      <c r="AN5" t="s">
        <v>224</v>
      </c>
      <c r="AO5" t="s">
        <v>224</v>
      </c>
      <c r="AP5" t="s">
        <v>224</v>
      </c>
      <c r="AQ5" t="s">
        <v>224</v>
      </c>
      <c r="AR5" t="s">
        <v>224</v>
      </c>
      <c r="AS5" t="s">
        <v>224</v>
      </c>
      <c r="AT5" t="s">
        <v>214</v>
      </c>
      <c r="AU5" t="s">
        <v>214</v>
      </c>
      <c r="AV5" t="s">
        <v>214</v>
      </c>
      <c r="AW5" t="s">
        <v>224</v>
      </c>
      <c r="AX5" t="s">
        <v>224</v>
      </c>
      <c r="AY5" t="s">
        <v>224</v>
      </c>
      <c r="AZ5" t="s">
        <v>224</v>
      </c>
      <c r="BA5" t="s">
        <v>224</v>
      </c>
      <c r="BB5" t="s">
        <v>224</v>
      </c>
      <c r="BC5" t="s">
        <v>224</v>
      </c>
      <c r="BD5" t="s">
        <v>224</v>
      </c>
      <c r="BE5" t="s">
        <v>224</v>
      </c>
      <c r="BF5" t="s">
        <v>224</v>
      </c>
      <c r="BG5" t="s">
        <v>224</v>
      </c>
      <c r="BH5" t="s">
        <v>224</v>
      </c>
      <c r="BI5" t="s">
        <v>224</v>
      </c>
      <c r="BJ5" t="s">
        <v>224</v>
      </c>
      <c r="BK5" t="s">
        <v>224</v>
      </c>
      <c r="BL5">
        <v>1</v>
      </c>
      <c r="BM5" t="s">
        <v>214</v>
      </c>
      <c r="BN5" t="s">
        <v>224</v>
      </c>
      <c r="BO5" t="s">
        <v>224</v>
      </c>
      <c r="BP5" t="s">
        <v>224</v>
      </c>
      <c r="BQ5">
        <v>3</v>
      </c>
      <c r="BR5">
        <v>45</v>
      </c>
      <c r="BS5" t="s">
        <v>224</v>
      </c>
      <c r="BT5" t="s">
        <v>224</v>
      </c>
      <c r="BU5" t="s">
        <v>224</v>
      </c>
      <c r="BV5" t="s">
        <v>224</v>
      </c>
      <c r="BW5" t="s">
        <v>214</v>
      </c>
      <c r="BX5" t="s">
        <v>214</v>
      </c>
      <c r="BY5" t="s">
        <v>224</v>
      </c>
      <c r="BZ5" t="s">
        <v>224</v>
      </c>
      <c r="CA5" t="s">
        <v>224</v>
      </c>
      <c r="CB5" t="s">
        <v>224</v>
      </c>
      <c r="CC5" t="s">
        <v>224</v>
      </c>
      <c r="CD5" t="s">
        <v>224</v>
      </c>
      <c r="CE5" t="s">
        <v>224</v>
      </c>
      <c r="CF5">
        <v>1</v>
      </c>
      <c r="CG5" t="s">
        <v>227</v>
      </c>
      <c r="CH5" t="s">
        <v>224</v>
      </c>
      <c r="CI5" t="s">
        <v>214</v>
      </c>
      <c r="CJ5" t="s">
        <v>224</v>
      </c>
      <c r="CK5" t="s">
        <v>224</v>
      </c>
      <c r="CL5" t="s">
        <v>224</v>
      </c>
      <c r="CM5" t="s">
        <v>228</v>
      </c>
      <c r="CN5" t="s">
        <v>229</v>
      </c>
      <c r="CO5" t="s">
        <v>245</v>
      </c>
      <c r="CP5" t="s">
        <v>255</v>
      </c>
      <c r="CQ5" t="s">
        <v>232</v>
      </c>
      <c r="CR5" t="s">
        <v>233</v>
      </c>
      <c r="CS5" t="s">
        <v>234</v>
      </c>
      <c r="CT5" t="s">
        <v>249</v>
      </c>
    </row>
    <row r="6" spans="1:98" x14ac:dyDescent="0.25">
      <c r="A6" t="s">
        <v>256</v>
      </c>
      <c r="B6" s="31">
        <v>44719.937204270835</v>
      </c>
      <c r="C6" t="s">
        <v>213</v>
      </c>
      <c r="D6" t="s">
        <v>224</v>
      </c>
      <c r="E6" t="s">
        <v>226</v>
      </c>
      <c r="F6" t="s">
        <v>226</v>
      </c>
      <c r="G6" t="s">
        <v>251</v>
      </c>
      <c r="H6" t="s">
        <v>217</v>
      </c>
      <c r="I6" t="s">
        <v>218</v>
      </c>
      <c r="J6" t="s">
        <v>252</v>
      </c>
      <c r="K6" t="s">
        <v>253</v>
      </c>
      <c r="L6" t="s">
        <v>254</v>
      </c>
      <c r="M6" t="s">
        <v>222</v>
      </c>
      <c r="N6" t="s">
        <v>222</v>
      </c>
      <c r="O6" t="s">
        <v>223</v>
      </c>
      <c r="P6" t="s">
        <v>224</v>
      </c>
      <c r="Q6" t="s">
        <v>214</v>
      </c>
      <c r="R6">
        <v>1197</v>
      </c>
      <c r="T6" t="s">
        <v>224</v>
      </c>
      <c r="U6" t="s">
        <v>225</v>
      </c>
      <c r="V6" t="s">
        <v>226</v>
      </c>
      <c r="W6" t="s">
        <v>224</v>
      </c>
      <c r="X6" t="s">
        <v>225</v>
      </c>
      <c r="Y6" t="s">
        <v>226</v>
      </c>
      <c r="Z6" t="s">
        <v>224</v>
      </c>
      <c r="AA6" t="s">
        <v>225</v>
      </c>
      <c r="AB6" t="s">
        <v>226</v>
      </c>
      <c r="AC6" t="s">
        <v>214</v>
      </c>
      <c r="AD6" t="s">
        <v>224</v>
      </c>
      <c r="AE6" t="s">
        <v>224</v>
      </c>
      <c r="AF6" t="s">
        <v>224</v>
      </c>
      <c r="AG6" t="s">
        <v>214</v>
      </c>
      <c r="AH6" s="31">
        <v>44729</v>
      </c>
      <c r="AI6" s="31">
        <v>44714</v>
      </c>
      <c r="AJ6" s="31">
        <v>44737</v>
      </c>
      <c r="AK6" s="31">
        <v>44750</v>
      </c>
      <c r="AL6" s="31">
        <v>44751</v>
      </c>
      <c r="AM6" t="s">
        <v>224</v>
      </c>
      <c r="AN6" t="s">
        <v>224</v>
      </c>
      <c r="AO6" t="s">
        <v>224</v>
      </c>
      <c r="AP6" t="s">
        <v>224</v>
      </c>
      <c r="AQ6" t="s">
        <v>224</v>
      </c>
      <c r="AR6" t="s">
        <v>224</v>
      </c>
      <c r="AS6" t="s">
        <v>224</v>
      </c>
      <c r="AT6" t="s">
        <v>214</v>
      </c>
      <c r="AU6" t="s">
        <v>214</v>
      </c>
      <c r="AV6" t="s">
        <v>214</v>
      </c>
      <c r="AW6" t="s">
        <v>224</v>
      </c>
      <c r="AX6" t="s">
        <v>224</v>
      </c>
      <c r="AY6" t="s">
        <v>224</v>
      </c>
      <c r="AZ6" t="s">
        <v>224</v>
      </c>
      <c r="BA6" t="s">
        <v>224</v>
      </c>
      <c r="BB6" t="s">
        <v>224</v>
      </c>
      <c r="BC6" t="s">
        <v>224</v>
      </c>
      <c r="BD6" t="s">
        <v>224</v>
      </c>
      <c r="BE6" t="s">
        <v>224</v>
      </c>
      <c r="BF6" t="s">
        <v>224</v>
      </c>
      <c r="BG6" t="s">
        <v>224</v>
      </c>
      <c r="BH6" t="s">
        <v>224</v>
      </c>
      <c r="BI6" t="s">
        <v>224</v>
      </c>
      <c r="BJ6" t="s">
        <v>224</v>
      </c>
      <c r="BK6" t="s">
        <v>224</v>
      </c>
      <c r="BL6">
        <v>1</v>
      </c>
      <c r="BM6" t="s">
        <v>214</v>
      </c>
      <c r="BN6" t="s">
        <v>224</v>
      </c>
      <c r="BO6" t="s">
        <v>224</v>
      </c>
      <c r="BP6" t="s">
        <v>224</v>
      </c>
      <c r="BQ6">
        <v>3</v>
      </c>
      <c r="BR6">
        <v>45</v>
      </c>
      <c r="BS6" t="s">
        <v>224</v>
      </c>
      <c r="BT6" t="s">
        <v>224</v>
      </c>
      <c r="BU6" t="s">
        <v>224</v>
      </c>
      <c r="BV6" t="s">
        <v>224</v>
      </c>
      <c r="BW6" t="s">
        <v>214</v>
      </c>
      <c r="BX6" t="s">
        <v>214</v>
      </c>
      <c r="BY6" t="s">
        <v>224</v>
      </c>
      <c r="BZ6" t="s">
        <v>224</v>
      </c>
      <c r="CA6" t="s">
        <v>224</v>
      </c>
      <c r="CB6" t="s">
        <v>224</v>
      </c>
      <c r="CC6" t="s">
        <v>224</v>
      </c>
      <c r="CD6" t="s">
        <v>224</v>
      </c>
      <c r="CE6" t="s">
        <v>224</v>
      </c>
      <c r="CF6">
        <v>1</v>
      </c>
      <c r="CG6" t="s">
        <v>227</v>
      </c>
      <c r="CH6" t="s">
        <v>224</v>
      </c>
      <c r="CI6" t="s">
        <v>214</v>
      </c>
      <c r="CJ6" t="s">
        <v>224</v>
      </c>
      <c r="CK6" t="s">
        <v>224</v>
      </c>
      <c r="CL6" t="s">
        <v>224</v>
      </c>
      <c r="CM6" t="s">
        <v>228</v>
      </c>
      <c r="CN6" t="s">
        <v>229</v>
      </c>
      <c r="CO6" t="s">
        <v>245</v>
      </c>
      <c r="CP6" t="s">
        <v>255</v>
      </c>
      <c r="CQ6" t="s">
        <v>232</v>
      </c>
      <c r="CR6" t="s">
        <v>233</v>
      </c>
      <c r="CS6" t="s">
        <v>234</v>
      </c>
      <c r="CT6" t="s">
        <v>249</v>
      </c>
    </row>
    <row r="7" spans="1:98" x14ac:dyDescent="0.25">
      <c r="A7" t="s">
        <v>257</v>
      </c>
      <c r="B7" s="31">
        <v>44719.937807696755</v>
      </c>
      <c r="C7" t="s">
        <v>213</v>
      </c>
      <c r="D7" t="s">
        <v>224</v>
      </c>
      <c r="E7" t="s">
        <v>226</v>
      </c>
      <c r="F7" t="s">
        <v>226</v>
      </c>
      <c r="G7" t="s">
        <v>251</v>
      </c>
      <c r="H7" t="s">
        <v>217</v>
      </c>
      <c r="I7" t="s">
        <v>218</v>
      </c>
      <c r="J7" t="s">
        <v>252</v>
      </c>
      <c r="K7" t="s">
        <v>253</v>
      </c>
      <c r="L7" t="s">
        <v>254</v>
      </c>
      <c r="M7" t="s">
        <v>222</v>
      </c>
      <c r="N7" t="s">
        <v>222</v>
      </c>
      <c r="O7" t="s">
        <v>223</v>
      </c>
      <c r="P7" t="s">
        <v>224</v>
      </c>
      <c r="Q7" t="s">
        <v>214</v>
      </c>
      <c r="R7">
        <v>1197</v>
      </c>
      <c r="T7" t="s">
        <v>224</v>
      </c>
      <c r="U7" t="s">
        <v>225</v>
      </c>
      <c r="V7" t="s">
        <v>226</v>
      </c>
      <c r="W7" t="s">
        <v>224</v>
      </c>
      <c r="X7" t="s">
        <v>225</v>
      </c>
      <c r="Y7" t="s">
        <v>226</v>
      </c>
      <c r="Z7" t="s">
        <v>224</v>
      </c>
      <c r="AA7" t="s">
        <v>225</v>
      </c>
      <c r="AB7" t="s">
        <v>226</v>
      </c>
      <c r="AC7" t="s">
        <v>214</v>
      </c>
      <c r="AD7" t="s">
        <v>224</v>
      </c>
      <c r="AE7" t="s">
        <v>224</v>
      </c>
      <c r="AF7" t="s">
        <v>224</v>
      </c>
      <c r="AG7" t="s">
        <v>214</v>
      </c>
      <c r="AH7" s="31">
        <v>44729</v>
      </c>
      <c r="AI7" s="31">
        <v>44714</v>
      </c>
      <c r="AJ7" s="31">
        <v>44737</v>
      </c>
      <c r="AK7" s="31">
        <v>44750</v>
      </c>
      <c r="AL7" s="31">
        <v>44751</v>
      </c>
      <c r="AM7" t="s">
        <v>224</v>
      </c>
      <c r="AN7" t="s">
        <v>224</v>
      </c>
      <c r="AO7" t="s">
        <v>224</v>
      </c>
      <c r="AP7" t="s">
        <v>224</v>
      </c>
      <c r="AQ7" t="s">
        <v>224</v>
      </c>
      <c r="AR7" t="s">
        <v>224</v>
      </c>
      <c r="AS7" t="s">
        <v>224</v>
      </c>
      <c r="AT7" t="s">
        <v>214</v>
      </c>
      <c r="AU7" t="s">
        <v>214</v>
      </c>
      <c r="AV7" t="s">
        <v>214</v>
      </c>
      <c r="AW7" t="s">
        <v>224</v>
      </c>
      <c r="AX7" t="s">
        <v>224</v>
      </c>
      <c r="AY7" t="s">
        <v>224</v>
      </c>
      <c r="AZ7" t="s">
        <v>224</v>
      </c>
      <c r="BA7" t="s">
        <v>224</v>
      </c>
      <c r="BB7" t="s">
        <v>224</v>
      </c>
      <c r="BC7" t="s">
        <v>224</v>
      </c>
      <c r="BD7" t="s">
        <v>224</v>
      </c>
      <c r="BE7" t="s">
        <v>224</v>
      </c>
      <c r="BF7" t="s">
        <v>224</v>
      </c>
      <c r="BG7" t="s">
        <v>224</v>
      </c>
      <c r="BH7" t="s">
        <v>224</v>
      </c>
      <c r="BI7" t="s">
        <v>224</v>
      </c>
      <c r="BJ7" t="s">
        <v>224</v>
      </c>
      <c r="BK7" t="s">
        <v>224</v>
      </c>
      <c r="BL7">
        <v>1</v>
      </c>
      <c r="BM7" t="s">
        <v>214</v>
      </c>
      <c r="BN7" t="s">
        <v>224</v>
      </c>
      <c r="BO7" t="s">
        <v>224</v>
      </c>
      <c r="BP7" t="s">
        <v>224</v>
      </c>
      <c r="BQ7">
        <v>3</v>
      </c>
      <c r="BR7">
        <v>45</v>
      </c>
      <c r="BS7" t="s">
        <v>224</v>
      </c>
      <c r="BT7" t="s">
        <v>224</v>
      </c>
      <c r="BU7" t="s">
        <v>224</v>
      </c>
      <c r="BV7" t="s">
        <v>224</v>
      </c>
      <c r="BW7" t="s">
        <v>214</v>
      </c>
      <c r="BX7" t="s">
        <v>214</v>
      </c>
      <c r="BY7" t="s">
        <v>224</v>
      </c>
      <c r="BZ7" t="s">
        <v>224</v>
      </c>
      <c r="CA7" t="s">
        <v>224</v>
      </c>
      <c r="CB7" t="s">
        <v>224</v>
      </c>
      <c r="CC7" t="s">
        <v>224</v>
      </c>
      <c r="CD7" t="s">
        <v>224</v>
      </c>
      <c r="CE7" t="s">
        <v>224</v>
      </c>
      <c r="CF7">
        <v>1</v>
      </c>
      <c r="CG7" t="s">
        <v>227</v>
      </c>
      <c r="CH7" t="s">
        <v>224</v>
      </c>
      <c r="CI7" t="s">
        <v>214</v>
      </c>
      <c r="CJ7" t="s">
        <v>224</v>
      </c>
      <c r="CK7" t="s">
        <v>224</v>
      </c>
      <c r="CL7" t="s">
        <v>224</v>
      </c>
      <c r="CM7" t="s">
        <v>228</v>
      </c>
      <c r="CN7" t="s">
        <v>229</v>
      </c>
      <c r="CO7" t="s">
        <v>245</v>
      </c>
      <c r="CP7" t="s">
        <v>255</v>
      </c>
      <c r="CQ7" t="s">
        <v>232</v>
      </c>
      <c r="CR7" t="s">
        <v>233</v>
      </c>
      <c r="CS7" t="s">
        <v>234</v>
      </c>
      <c r="CT7" t="s">
        <v>249</v>
      </c>
    </row>
    <row r="8" spans="1:98" x14ac:dyDescent="0.25">
      <c r="A8" t="s">
        <v>258</v>
      </c>
      <c r="B8" s="31">
        <v>44719.96272688657</v>
      </c>
      <c r="C8" t="s">
        <v>213</v>
      </c>
      <c r="D8" t="s">
        <v>224</v>
      </c>
      <c r="E8" t="s">
        <v>226</v>
      </c>
      <c r="F8" t="s">
        <v>226</v>
      </c>
      <c r="G8" t="s">
        <v>251</v>
      </c>
      <c r="H8" t="s">
        <v>217</v>
      </c>
      <c r="I8" t="s">
        <v>218</v>
      </c>
      <c r="J8" t="s">
        <v>252</v>
      </c>
      <c r="K8" t="s">
        <v>253</v>
      </c>
      <c r="L8" t="s">
        <v>254</v>
      </c>
      <c r="M8" t="s">
        <v>222</v>
      </c>
      <c r="N8" t="s">
        <v>222</v>
      </c>
      <c r="O8" t="s">
        <v>223</v>
      </c>
      <c r="P8" t="s">
        <v>224</v>
      </c>
      <c r="Q8" t="s">
        <v>214</v>
      </c>
      <c r="R8">
        <v>1197</v>
      </c>
      <c r="T8" t="s">
        <v>224</v>
      </c>
      <c r="U8" t="s">
        <v>225</v>
      </c>
      <c r="V8" t="s">
        <v>226</v>
      </c>
      <c r="W8" t="s">
        <v>224</v>
      </c>
      <c r="X8" t="s">
        <v>225</v>
      </c>
      <c r="Y8" t="s">
        <v>226</v>
      </c>
      <c r="Z8" t="s">
        <v>224</v>
      </c>
      <c r="AA8" t="s">
        <v>225</v>
      </c>
      <c r="AB8" t="s">
        <v>226</v>
      </c>
      <c r="AC8" t="s">
        <v>214</v>
      </c>
      <c r="AD8" t="s">
        <v>224</v>
      </c>
      <c r="AE8" t="s">
        <v>224</v>
      </c>
      <c r="AF8" t="s">
        <v>224</v>
      </c>
      <c r="AG8" t="s">
        <v>214</v>
      </c>
      <c r="AH8" s="31">
        <v>44729</v>
      </c>
      <c r="AI8" s="31">
        <v>44714</v>
      </c>
      <c r="AJ8" s="31">
        <v>44737</v>
      </c>
      <c r="AK8" s="31">
        <v>44750</v>
      </c>
      <c r="AL8" s="31">
        <v>44751</v>
      </c>
      <c r="AM8" t="s">
        <v>224</v>
      </c>
      <c r="AN8" t="s">
        <v>224</v>
      </c>
      <c r="AO8" t="s">
        <v>224</v>
      </c>
      <c r="AP8" t="s">
        <v>224</v>
      </c>
      <c r="AQ8" t="s">
        <v>224</v>
      </c>
      <c r="AR8" t="s">
        <v>224</v>
      </c>
      <c r="AS8" t="s">
        <v>224</v>
      </c>
      <c r="AT8" t="s">
        <v>214</v>
      </c>
      <c r="AU8" t="s">
        <v>214</v>
      </c>
      <c r="AV8" t="s">
        <v>214</v>
      </c>
      <c r="AW8" t="s">
        <v>224</v>
      </c>
      <c r="AX8" t="s">
        <v>224</v>
      </c>
      <c r="AY8" t="s">
        <v>224</v>
      </c>
      <c r="AZ8" t="s">
        <v>224</v>
      </c>
      <c r="BA8" t="s">
        <v>224</v>
      </c>
      <c r="BB8" t="s">
        <v>224</v>
      </c>
      <c r="BC8" t="s">
        <v>224</v>
      </c>
      <c r="BD8" t="s">
        <v>224</v>
      </c>
      <c r="BE8" t="s">
        <v>224</v>
      </c>
      <c r="BF8" t="s">
        <v>224</v>
      </c>
      <c r="BG8" t="s">
        <v>224</v>
      </c>
      <c r="BH8" t="s">
        <v>224</v>
      </c>
      <c r="BI8" t="s">
        <v>224</v>
      </c>
      <c r="BJ8" t="s">
        <v>224</v>
      </c>
      <c r="BK8" t="s">
        <v>224</v>
      </c>
      <c r="BL8">
        <v>1</v>
      </c>
      <c r="BM8" t="s">
        <v>214</v>
      </c>
      <c r="BN8" t="s">
        <v>224</v>
      </c>
      <c r="BO8" t="s">
        <v>224</v>
      </c>
      <c r="BP8" t="s">
        <v>224</v>
      </c>
      <c r="BQ8">
        <v>3</v>
      </c>
      <c r="BR8">
        <v>45</v>
      </c>
      <c r="BS8" t="s">
        <v>224</v>
      </c>
      <c r="BT8" t="s">
        <v>224</v>
      </c>
      <c r="BU8" t="s">
        <v>224</v>
      </c>
      <c r="BV8" t="s">
        <v>224</v>
      </c>
      <c r="BW8" t="s">
        <v>214</v>
      </c>
      <c r="BX8" t="s">
        <v>214</v>
      </c>
      <c r="BY8" t="s">
        <v>224</v>
      </c>
      <c r="BZ8" t="s">
        <v>224</v>
      </c>
      <c r="CA8" t="s">
        <v>224</v>
      </c>
      <c r="CB8" t="s">
        <v>224</v>
      </c>
      <c r="CC8" t="s">
        <v>224</v>
      </c>
      <c r="CD8" t="s">
        <v>224</v>
      </c>
      <c r="CE8" t="s">
        <v>224</v>
      </c>
      <c r="CF8">
        <v>1</v>
      </c>
      <c r="CG8" t="s">
        <v>227</v>
      </c>
      <c r="CH8" t="s">
        <v>224</v>
      </c>
      <c r="CI8" t="s">
        <v>214</v>
      </c>
      <c r="CJ8" t="s">
        <v>224</v>
      </c>
      <c r="CK8" t="s">
        <v>224</v>
      </c>
      <c r="CL8" t="s">
        <v>224</v>
      </c>
      <c r="CM8" t="s">
        <v>228</v>
      </c>
      <c r="CN8" t="s">
        <v>229</v>
      </c>
      <c r="CO8" t="s">
        <v>245</v>
      </c>
      <c r="CP8" t="s">
        <v>255</v>
      </c>
      <c r="CQ8" t="s">
        <v>232</v>
      </c>
      <c r="CR8" t="s">
        <v>233</v>
      </c>
      <c r="CS8" t="s">
        <v>234</v>
      </c>
      <c r="CT8" t="s">
        <v>249</v>
      </c>
    </row>
    <row r="9" spans="1:98" x14ac:dyDescent="0.25">
      <c r="A9" t="s">
        <v>259</v>
      </c>
      <c r="B9" s="31">
        <v>44719.96332684028</v>
      </c>
      <c r="C9" t="s">
        <v>213</v>
      </c>
      <c r="D9" t="s">
        <v>224</v>
      </c>
      <c r="E9" t="s">
        <v>226</v>
      </c>
      <c r="F9" t="s">
        <v>226</v>
      </c>
      <c r="G9" t="s">
        <v>251</v>
      </c>
      <c r="H9" t="s">
        <v>217</v>
      </c>
      <c r="I9" t="s">
        <v>218</v>
      </c>
      <c r="J9" t="s">
        <v>252</v>
      </c>
      <c r="K9" t="s">
        <v>253</v>
      </c>
      <c r="L9" t="s">
        <v>254</v>
      </c>
      <c r="M9" t="s">
        <v>222</v>
      </c>
      <c r="N9" t="s">
        <v>222</v>
      </c>
      <c r="O9" t="s">
        <v>223</v>
      </c>
      <c r="P9" t="s">
        <v>224</v>
      </c>
      <c r="Q9" t="s">
        <v>214</v>
      </c>
      <c r="R9">
        <v>1197</v>
      </c>
      <c r="T9" t="s">
        <v>224</v>
      </c>
      <c r="U9" t="s">
        <v>225</v>
      </c>
      <c r="V9" t="s">
        <v>226</v>
      </c>
      <c r="W9" t="s">
        <v>224</v>
      </c>
      <c r="X9" t="s">
        <v>225</v>
      </c>
      <c r="Y9" t="s">
        <v>226</v>
      </c>
      <c r="Z9" t="s">
        <v>224</v>
      </c>
      <c r="AA9" t="s">
        <v>225</v>
      </c>
      <c r="AB9" t="s">
        <v>226</v>
      </c>
      <c r="AC9" t="s">
        <v>214</v>
      </c>
      <c r="AD9" t="s">
        <v>224</v>
      </c>
      <c r="AE9" t="s">
        <v>224</v>
      </c>
      <c r="AF9" t="s">
        <v>224</v>
      </c>
      <c r="AG9" t="s">
        <v>214</v>
      </c>
      <c r="AH9" s="31">
        <v>44729</v>
      </c>
      <c r="AI9" s="31">
        <v>44714</v>
      </c>
      <c r="AJ9" s="31">
        <v>44737</v>
      </c>
      <c r="AK9" s="31">
        <v>44750</v>
      </c>
      <c r="AL9" s="31">
        <v>44751</v>
      </c>
      <c r="AM9" t="s">
        <v>224</v>
      </c>
      <c r="AN9" t="s">
        <v>224</v>
      </c>
      <c r="AO9" t="s">
        <v>224</v>
      </c>
      <c r="AP9" t="s">
        <v>224</v>
      </c>
      <c r="AQ9" t="s">
        <v>224</v>
      </c>
      <c r="AR9" t="s">
        <v>224</v>
      </c>
      <c r="AS9" t="s">
        <v>224</v>
      </c>
      <c r="AT9" t="s">
        <v>214</v>
      </c>
      <c r="AU9" t="s">
        <v>214</v>
      </c>
      <c r="AV9" t="s">
        <v>214</v>
      </c>
      <c r="AW9" t="s">
        <v>224</v>
      </c>
      <c r="AX9" t="s">
        <v>224</v>
      </c>
      <c r="AY9" t="s">
        <v>224</v>
      </c>
      <c r="AZ9" t="s">
        <v>224</v>
      </c>
      <c r="BA9" t="s">
        <v>224</v>
      </c>
      <c r="BB9" t="s">
        <v>224</v>
      </c>
      <c r="BC9" t="s">
        <v>224</v>
      </c>
      <c r="BD9" t="s">
        <v>224</v>
      </c>
      <c r="BE9" t="s">
        <v>224</v>
      </c>
      <c r="BF9" t="s">
        <v>224</v>
      </c>
      <c r="BG9" t="s">
        <v>224</v>
      </c>
      <c r="BH9" t="s">
        <v>224</v>
      </c>
      <c r="BI9" t="s">
        <v>224</v>
      </c>
      <c r="BJ9" t="s">
        <v>224</v>
      </c>
      <c r="BK9" t="s">
        <v>224</v>
      </c>
      <c r="BL9">
        <v>1</v>
      </c>
      <c r="BM9" t="s">
        <v>214</v>
      </c>
      <c r="BN9" t="s">
        <v>224</v>
      </c>
      <c r="BO9" t="s">
        <v>224</v>
      </c>
      <c r="BP9" t="s">
        <v>224</v>
      </c>
      <c r="BQ9">
        <v>3</v>
      </c>
      <c r="BR9">
        <v>45</v>
      </c>
      <c r="BS9" t="s">
        <v>224</v>
      </c>
      <c r="BT9" t="s">
        <v>224</v>
      </c>
      <c r="BU9" t="s">
        <v>224</v>
      </c>
      <c r="BV9" t="s">
        <v>224</v>
      </c>
      <c r="BW9" t="s">
        <v>214</v>
      </c>
      <c r="BX9" t="s">
        <v>214</v>
      </c>
      <c r="BY9" t="s">
        <v>224</v>
      </c>
      <c r="BZ9" t="s">
        <v>224</v>
      </c>
      <c r="CA9" t="s">
        <v>224</v>
      </c>
      <c r="CB9" t="s">
        <v>224</v>
      </c>
      <c r="CC9" t="s">
        <v>224</v>
      </c>
      <c r="CD9" t="s">
        <v>224</v>
      </c>
      <c r="CE9" t="s">
        <v>224</v>
      </c>
      <c r="CF9">
        <v>1</v>
      </c>
      <c r="CG9" t="s">
        <v>227</v>
      </c>
      <c r="CH9" t="s">
        <v>224</v>
      </c>
      <c r="CI9" t="s">
        <v>214</v>
      </c>
      <c r="CJ9" t="s">
        <v>224</v>
      </c>
      <c r="CK9" t="s">
        <v>224</v>
      </c>
      <c r="CL9" t="s">
        <v>224</v>
      </c>
      <c r="CM9" t="s">
        <v>228</v>
      </c>
      <c r="CN9" t="s">
        <v>229</v>
      </c>
      <c r="CO9" t="s">
        <v>245</v>
      </c>
      <c r="CP9" t="s">
        <v>255</v>
      </c>
      <c r="CQ9" t="s">
        <v>232</v>
      </c>
      <c r="CR9" t="s">
        <v>233</v>
      </c>
      <c r="CS9" t="s">
        <v>234</v>
      </c>
      <c r="CT9" t="s">
        <v>249</v>
      </c>
    </row>
    <row r="10" spans="1:98" x14ac:dyDescent="0.25">
      <c r="A10" t="s">
        <v>260</v>
      </c>
      <c r="B10" s="31">
        <v>44719.96431841435</v>
      </c>
      <c r="C10" t="s">
        <v>213</v>
      </c>
      <c r="D10" t="s">
        <v>224</v>
      </c>
      <c r="E10" t="s">
        <v>226</v>
      </c>
      <c r="F10" t="s">
        <v>226</v>
      </c>
      <c r="G10" t="s">
        <v>251</v>
      </c>
      <c r="H10" t="s">
        <v>217</v>
      </c>
      <c r="I10" t="s">
        <v>218</v>
      </c>
      <c r="J10" t="s">
        <v>252</v>
      </c>
      <c r="K10" t="s">
        <v>253</v>
      </c>
      <c r="L10" t="s">
        <v>254</v>
      </c>
      <c r="M10" t="s">
        <v>222</v>
      </c>
      <c r="N10" t="s">
        <v>222</v>
      </c>
      <c r="O10" t="s">
        <v>223</v>
      </c>
      <c r="P10" t="s">
        <v>224</v>
      </c>
      <c r="Q10" t="s">
        <v>214</v>
      </c>
      <c r="R10">
        <v>1197</v>
      </c>
      <c r="T10" t="s">
        <v>224</v>
      </c>
      <c r="U10" t="s">
        <v>225</v>
      </c>
      <c r="V10" t="s">
        <v>226</v>
      </c>
      <c r="W10" t="s">
        <v>224</v>
      </c>
      <c r="X10" t="s">
        <v>225</v>
      </c>
      <c r="Y10" t="s">
        <v>226</v>
      </c>
      <c r="Z10" t="s">
        <v>224</v>
      </c>
      <c r="AA10" t="s">
        <v>225</v>
      </c>
      <c r="AB10" t="s">
        <v>226</v>
      </c>
      <c r="AC10" t="s">
        <v>214</v>
      </c>
      <c r="AD10" t="s">
        <v>224</v>
      </c>
      <c r="AE10" t="s">
        <v>224</v>
      </c>
      <c r="AF10" t="s">
        <v>224</v>
      </c>
      <c r="AG10" t="s">
        <v>214</v>
      </c>
      <c r="AH10" s="31">
        <v>44729</v>
      </c>
      <c r="AI10" s="31">
        <v>44714</v>
      </c>
      <c r="AJ10" s="31">
        <v>44737</v>
      </c>
      <c r="AK10" s="31">
        <v>44750</v>
      </c>
      <c r="AL10" s="31">
        <v>44751</v>
      </c>
      <c r="AM10" t="s">
        <v>224</v>
      </c>
      <c r="AN10" t="s">
        <v>224</v>
      </c>
      <c r="AO10" t="s">
        <v>224</v>
      </c>
      <c r="AP10" t="s">
        <v>224</v>
      </c>
      <c r="AQ10" t="s">
        <v>224</v>
      </c>
      <c r="AR10" t="s">
        <v>224</v>
      </c>
      <c r="AS10" t="s">
        <v>224</v>
      </c>
      <c r="AT10" t="s">
        <v>214</v>
      </c>
      <c r="AU10" t="s">
        <v>214</v>
      </c>
      <c r="AV10" t="s">
        <v>214</v>
      </c>
      <c r="AW10" t="s">
        <v>224</v>
      </c>
      <c r="AX10" t="s">
        <v>224</v>
      </c>
      <c r="AY10" t="s">
        <v>224</v>
      </c>
      <c r="AZ10" t="s">
        <v>224</v>
      </c>
      <c r="BA10" t="s">
        <v>224</v>
      </c>
      <c r="BB10" t="s">
        <v>224</v>
      </c>
      <c r="BC10" t="s">
        <v>224</v>
      </c>
      <c r="BD10" t="s">
        <v>224</v>
      </c>
      <c r="BE10" t="s">
        <v>224</v>
      </c>
      <c r="BF10" t="s">
        <v>224</v>
      </c>
      <c r="BG10" t="s">
        <v>224</v>
      </c>
      <c r="BH10" t="s">
        <v>224</v>
      </c>
      <c r="BI10" t="s">
        <v>224</v>
      </c>
      <c r="BJ10" t="s">
        <v>224</v>
      </c>
      <c r="BK10" t="s">
        <v>224</v>
      </c>
      <c r="BL10">
        <v>1</v>
      </c>
      <c r="BM10" t="s">
        <v>214</v>
      </c>
      <c r="BN10" t="s">
        <v>224</v>
      </c>
      <c r="BO10" t="s">
        <v>224</v>
      </c>
      <c r="BP10" t="s">
        <v>224</v>
      </c>
      <c r="BQ10">
        <v>3</v>
      </c>
      <c r="BR10">
        <v>45</v>
      </c>
      <c r="BS10" t="s">
        <v>224</v>
      </c>
      <c r="BT10" t="s">
        <v>224</v>
      </c>
      <c r="BU10" t="s">
        <v>224</v>
      </c>
      <c r="BV10" t="s">
        <v>224</v>
      </c>
      <c r="BW10" t="s">
        <v>214</v>
      </c>
      <c r="BX10" t="s">
        <v>214</v>
      </c>
      <c r="BY10" t="s">
        <v>224</v>
      </c>
      <c r="BZ10" t="s">
        <v>224</v>
      </c>
      <c r="CA10" t="s">
        <v>224</v>
      </c>
      <c r="CB10" t="s">
        <v>224</v>
      </c>
      <c r="CC10" t="s">
        <v>224</v>
      </c>
      <c r="CD10" t="s">
        <v>224</v>
      </c>
      <c r="CE10" t="s">
        <v>224</v>
      </c>
      <c r="CF10">
        <v>1</v>
      </c>
      <c r="CG10" t="s">
        <v>227</v>
      </c>
      <c r="CH10" t="s">
        <v>224</v>
      </c>
      <c r="CI10" t="s">
        <v>214</v>
      </c>
      <c r="CJ10" t="s">
        <v>224</v>
      </c>
      <c r="CK10" t="s">
        <v>224</v>
      </c>
      <c r="CL10" t="s">
        <v>224</v>
      </c>
      <c r="CM10" t="s">
        <v>228</v>
      </c>
      <c r="CN10" t="s">
        <v>229</v>
      </c>
      <c r="CO10" t="s">
        <v>245</v>
      </c>
      <c r="CP10" t="s">
        <v>255</v>
      </c>
      <c r="CQ10" t="s">
        <v>232</v>
      </c>
      <c r="CR10" t="s">
        <v>233</v>
      </c>
      <c r="CS10" t="s">
        <v>234</v>
      </c>
      <c r="CT10" t="s">
        <v>249</v>
      </c>
    </row>
    <row r="11" spans="1:98" x14ac:dyDescent="0.25">
      <c r="A11" t="s">
        <v>261</v>
      </c>
      <c r="B11" s="31">
        <v>44719.96513236111</v>
      </c>
      <c r="C11" t="s">
        <v>213</v>
      </c>
      <c r="D11" t="s">
        <v>224</v>
      </c>
      <c r="E11" t="s">
        <v>226</v>
      </c>
      <c r="F11" t="s">
        <v>226</v>
      </c>
      <c r="G11" t="s">
        <v>251</v>
      </c>
      <c r="H11" t="s">
        <v>217</v>
      </c>
      <c r="I11" t="s">
        <v>218</v>
      </c>
      <c r="J11" t="s">
        <v>252</v>
      </c>
      <c r="K11" t="s">
        <v>253</v>
      </c>
      <c r="L11" t="s">
        <v>254</v>
      </c>
      <c r="M11" t="s">
        <v>222</v>
      </c>
      <c r="N11" t="s">
        <v>222</v>
      </c>
      <c r="O11" t="s">
        <v>223</v>
      </c>
      <c r="P11" t="s">
        <v>224</v>
      </c>
      <c r="Q11" t="s">
        <v>214</v>
      </c>
      <c r="R11">
        <v>1197</v>
      </c>
      <c r="T11" t="s">
        <v>224</v>
      </c>
      <c r="U11" t="s">
        <v>225</v>
      </c>
      <c r="V11" t="s">
        <v>226</v>
      </c>
      <c r="W11" t="s">
        <v>224</v>
      </c>
      <c r="X11" t="s">
        <v>225</v>
      </c>
      <c r="Y11" t="s">
        <v>226</v>
      </c>
      <c r="Z11" t="s">
        <v>224</v>
      </c>
      <c r="AA11" t="s">
        <v>225</v>
      </c>
      <c r="AB11" t="s">
        <v>226</v>
      </c>
      <c r="AC11" t="s">
        <v>214</v>
      </c>
      <c r="AD11" t="s">
        <v>224</v>
      </c>
      <c r="AE11" t="s">
        <v>224</v>
      </c>
      <c r="AF11" t="s">
        <v>224</v>
      </c>
      <c r="AG11" t="s">
        <v>214</v>
      </c>
      <c r="AH11" s="31">
        <v>44729</v>
      </c>
      <c r="AI11" s="31">
        <v>44714</v>
      </c>
      <c r="AJ11" s="31">
        <v>44737</v>
      </c>
      <c r="AK11" s="31">
        <v>44750</v>
      </c>
      <c r="AL11" s="31">
        <v>44751</v>
      </c>
      <c r="AM11" t="s">
        <v>224</v>
      </c>
      <c r="AN11" t="s">
        <v>224</v>
      </c>
      <c r="AO11" t="s">
        <v>224</v>
      </c>
      <c r="AP11" t="s">
        <v>224</v>
      </c>
      <c r="AQ11" t="s">
        <v>224</v>
      </c>
      <c r="AR11" t="s">
        <v>224</v>
      </c>
      <c r="AS11" t="s">
        <v>224</v>
      </c>
      <c r="AT11" t="s">
        <v>214</v>
      </c>
      <c r="AU11" t="s">
        <v>214</v>
      </c>
      <c r="AV11" t="s">
        <v>214</v>
      </c>
      <c r="AW11" t="s">
        <v>224</v>
      </c>
      <c r="AX11" t="s">
        <v>224</v>
      </c>
      <c r="AY11" t="s">
        <v>224</v>
      </c>
      <c r="AZ11" t="s">
        <v>224</v>
      </c>
      <c r="BA11" t="s">
        <v>224</v>
      </c>
      <c r="BB11" t="s">
        <v>224</v>
      </c>
      <c r="BC11" t="s">
        <v>224</v>
      </c>
      <c r="BD11" t="s">
        <v>224</v>
      </c>
      <c r="BE11" t="s">
        <v>224</v>
      </c>
      <c r="BF11" t="s">
        <v>224</v>
      </c>
      <c r="BG11" t="s">
        <v>224</v>
      </c>
      <c r="BH11" t="s">
        <v>224</v>
      </c>
      <c r="BI11" t="s">
        <v>224</v>
      </c>
      <c r="BJ11" t="s">
        <v>224</v>
      </c>
      <c r="BK11" t="s">
        <v>224</v>
      </c>
      <c r="BL11">
        <v>1</v>
      </c>
      <c r="BM11" t="s">
        <v>214</v>
      </c>
      <c r="BN11" t="s">
        <v>224</v>
      </c>
      <c r="BO11" t="s">
        <v>224</v>
      </c>
      <c r="BP11" t="s">
        <v>224</v>
      </c>
      <c r="BQ11">
        <v>3</v>
      </c>
      <c r="BR11">
        <v>45</v>
      </c>
      <c r="BS11" t="s">
        <v>224</v>
      </c>
      <c r="BT11" t="s">
        <v>224</v>
      </c>
      <c r="BU11" t="s">
        <v>224</v>
      </c>
      <c r="BV11" t="s">
        <v>224</v>
      </c>
      <c r="BW11" t="s">
        <v>214</v>
      </c>
      <c r="BX11" t="s">
        <v>214</v>
      </c>
      <c r="BY11" t="s">
        <v>224</v>
      </c>
      <c r="BZ11" t="s">
        <v>224</v>
      </c>
      <c r="CA11" t="s">
        <v>224</v>
      </c>
      <c r="CB11" t="s">
        <v>224</v>
      </c>
      <c r="CC11" t="s">
        <v>224</v>
      </c>
      <c r="CD11" t="s">
        <v>224</v>
      </c>
      <c r="CE11" t="s">
        <v>224</v>
      </c>
      <c r="CF11">
        <v>1</v>
      </c>
      <c r="CG11" t="s">
        <v>227</v>
      </c>
      <c r="CH11" t="s">
        <v>224</v>
      </c>
      <c r="CI11" t="s">
        <v>214</v>
      </c>
      <c r="CJ11" t="s">
        <v>224</v>
      </c>
      <c r="CK11" t="s">
        <v>224</v>
      </c>
      <c r="CL11" t="s">
        <v>224</v>
      </c>
      <c r="CM11" t="s">
        <v>228</v>
      </c>
      <c r="CN11" t="s">
        <v>229</v>
      </c>
      <c r="CO11" t="s">
        <v>245</v>
      </c>
      <c r="CP11" t="s">
        <v>255</v>
      </c>
      <c r="CQ11" t="s">
        <v>232</v>
      </c>
      <c r="CR11" t="s">
        <v>233</v>
      </c>
      <c r="CS11" t="s">
        <v>234</v>
      </c>
      <c r="CT11" t="s">
        <v>249</v>
      </c>
    </row>
    <row r="12" spans="1:98" x14ac:dyDescent="0.25">
      <c r="A12" t="s">
        <v>262</v>
      </c>
      <c r="B12" s="31">
        <v>44719.968176712966</v>
      </c>
      <c r="C12" t="s">
        <v>213</v>
      </c>
      <c r="D12" t="s">
        <v>224</v>
      </c>
      <c r="E12" t="s">
        <v>226</v>
      </c>
      <c r="F12" t="s">
        <v>226</v>
      </c>
      <c r="G12" t="s">
        <v>251</v>
      </c>
      <c r="H12" t="s">
        <v>217</v>
      </c>
      <c r="I12" t="s">
        <v>218</v>
      </c>
      <c r="J12" t="s">
        <v>252</v>
      </c>
      <c r="K12" t="s">
        <v>253</v>
      </c>
      <c r="L12" t="s">
        <v>254</v>
      </c>
      <c r="M12" t="s">
        <v>222</v>
      </c>
      <c r="N12" t="s">
        <v>222</v>
      </c>
      <c r="O12" t="s">
        <v>223</v>
      </c>
      <c r="P12" t="s">
        <v>224</v>
      </c>
      <c r="Q12" t="s">
        <v>214</v>
      </c>
      <c r="R12">
        <v>1197</v>
      </c>
      <c r="T12" t="s">
        <v>224</v>
      </c>
      <c r="U12" t="s">
        <v>225</v>
      </c>
      <c r="V12" t="s">
        <v>226</v>
      </c>
      <c r="W12" t="s">
        <v>224</v>
      </c>
      <c r="X12" t="s">
        <v>225</v>
      </c>
      <c r="Y12" t="s">
        <v>226</v>
      </c>
      <c r="Z12" t="s">
        <v>224</v>
      </c>
      <c r="AA12" t="s">
        <v>225</v>
      </c>
      <c r="AB12" t="s">
        <v>226</v>
      </c>
      <c r="AC12" t="s">
        <v>214</v>
      </c>
      <c r="AD12" t="s">
        <v>224</v>
      </c>
      <c r="AE12" t="s">
        <v>224</v>
      </c>
      <c r="AF12" t="s">
        <v>224</v>
      </c>
      <c r="AG12" t="s">
        <v>214</v>
      </c>
      <c r="AH12" s="31">
        <v>44729</v>
      </c>
      <c r="AI12" s="31">
        <v>44714</v>
      </c>
      <c r="AJ12" s="31">
        <v>44737</v>
      </c>
      <c r="AK12" s="31">
        <v>44750</v>
      </c>
      <c r="AL12" s="31">
        <v>44751</v>
      </c>
      <c r="AM12" t="s">
        <v>224</v>
      </c>
      <c r="AN12" t="s">
        <v>224</v>
      </c>
      <c r="AO12" t="s">
        <v>224</v>
      </c>
      <c r="AP12" t="s">
        <v>224</v>
      </c>
      <c r="AQ12" t="s">
        <v>224</v>
      </c>
      <c r="AR12" t="s">
        <v>224</v>
      </c>
      <c r="AS12" t="s">
        <v>224</v>
      </c>
      <c r="AT12" t="s">
        <v>214</v>
      </c>
      <c r="AU12" t="s">
        <v>214</v>
      </c>
      <c r="AV12" t="s">
        <v>214</v>
      </c>
      <c r="AW12" t="s">
        <v>224</v>
      </c>
      <c r="AX12" t="s">
        <v>224</v>
      </c>
      <c r="AY12" t="s">
        <v>224</v>
      </c>
      <c r="AZ12" t="s">
        <v>224</v>
      </c>
      <c r="BA12" t="s">
        <v>224</v>
      </c>
      <c r="BB12" t="s">
        <v>224</v>
      </c>
      <c r="BC12" t="s">
        <v>224</v>
      </c>
      <c r="BD12" t="s">
        <v>224</v>
      </c>
      <c r="BE12" t="s">
        <v>224</v>
      </c>
      <c r="BF12" t="s">
        <v>224</v>
      </c>
      <c r="BG12" t="s">
        <v>224</v>
      </c>
      <c r="BH12" t="s">
        <v>224</v>
      </c>
      <c r="BI12" t="s">
        <v>224</v>
      </c>
      <c r="BJ12" t="s">
        <v>224</v>
      </c>
      <c r="BK12" t="s">
        <v>224</v>
      </c>
      <c r="BL12">
        <v>1</v>
      </c>
      <c r="BM12" t="s">
        <v>214</v>
      </c>
      <c r="BN12" t="s">
        <v>224</v>
      </c>
      <c r="BO12" t="s">
        <v>224</v>
      </c>
      <c r="BP12" t="s">
        <v>224</v>
      </c>
      <c r="BQ12">
        <v>3</v>
      </c>
      <c r="BR12">
        <v>45</v>
      </c>
      <c r="BS12" t="s">
        <v>224</v>
      </c>
      <c r="BT12" t="s">
        <v>224</v>
      </c>
      <c r="BU12" t="s">
        <v>224</v>
      </c>
      <c r="BV12" t="s">
        <v>224</v>
      </c>
      <c r="BW12" t="s">
        <v>214</v>
      </c>
      <c r="BX12" t="s">
        <v>214</v>
      </c>
      <c r="BY12" t="s">
        <v>224</v>
      </c>
      <c r="BZ12" t="s">
        <v>224</v>
      </c>
      <c r="CA12" t="s">
        <v>224</v>
      </c>
      <c r="CB12" t="s">
        <v>224</v>
      </c>
      <c r="CC12" t="s">
        <v>224</v>
      </c>
      <c r="CD12" t="s">
        <v>224</v>
      </c>
      <c r="CE12" t="s">
        <v>224</v>
      </c>
      <c r="CF12">
        <v>1</v>
      </c>
      <c r="CG12" t="s">
        <v>227</v>
      </c>
      <c r="CH12" t="s">
        <v>224</v>
      </c>
      <c r="CI12" t="s">
        <v>214</v>
      </c>
      <c r="CJ12" t="s">
        <v>224</v>
      </c>
      <c r="CK12" t="s">
        <v>224</v>
      </c>
      <c r="CL12" t="s">
        <v>224</v>
      </c>
      <c r="CM12" t="s">
        <v>228</v>
      </c>
      <c r="CN12" t="s">
        <v>229</v>
      </c>
      <c r="CO12" t="s">
        <v>245</v>
      </c>
      <c r="CP12" t="s">
        <v>255</v>
      </c>
      <c r="CQ12" t="s">
        <v>232</v>
      </c>
      <c r="CR12" t="s">
        <v>233</v>
      </c>
      <c r="CS12" t="s">
        <v>234</v>
      </c>
      <c r="CT12" t="s">
        <v>249</v>
      </c>
    </row>
    <row r="13" spans="1:98" x14ac:dyDescent="0.25">
      <c r="A13" t="s">
        <v>263</v>
      </c>
      <c r="B13" s="31">
        <v>44721.240488842595</v>
      </c>
      <c r="C13" t="s">
        <v>213</v>
      </c>
      <c r="D13" t="s">
        <v>224</v>
      </c>
      <c r="E13" t="s">
        <v>226</v>
      </c>
      <c r="F13" t="s">
        <v>226</v>
      </c>
      <c r="G13" t="s">
        <v>251</v>
      </c>
      <c r="H13" t="s">
        <v>217</v>
      </c>
      <c r="I13" t="s">
        <v>218</v>
      </c>
      <c r="J13" t="s">
        <v>252</v>
      </c>
      <c r="K13" t="s">
        <v>253</v>
      </c>
      <c r="L13" t="s">
        <v>264</v>
      </c>
      <c r="M13" t="s">
        <v>222</v>
      </c>
      <c r="N13" t="s">
        <v>265</v>
      </c>
      <c r="O13" t="s">
        <v>266</v>
      </c>
      <c r="P13" t="s">
        <v>224</v>
      </c>
      <c r="Q13" t="s">
        <v>214</v>
      </c>
      <c r="R13">
        <v>1197</v>
      </c>
      <c r="T13" t="s">
        <v>224</v>
      </c>
      <c r="U13" t="s">
        <v>225</v>
      </c>
      <c r="V13" t="s">
        <v>226</v>
      </c>
      <c r="W13" t="s">
        <v>224</v>
      </c>
      <c r="X13" t="s">
        <v>225</v>
      </c>
      <c r="Y13" t="s">
        <v>226</v>
      </c>
      <c r="Z13" t="s">
        <v>224</v>
      </c>
      <c r="AA13" t="s">
        <v>225</v>
      </c>
      <c r="AB13" t="s">
        <v>226</v>
      </c>
      <c r="AC13" t="s">
        <v>214</v>
      </c>
      <c r="AD13" t="s">
        <v>224</v>
      </c>
      <c r="AE13" t="s">
        <v>224</v>
      </c>
      <c r="AF13" t="s">
        <v>224</v>
      </c>
      <c r="AG13" t="s">
        <v>224</v>
      </c>
      <c r="AH13" t="s">
        <v>226</v>
      </c>
      <c r="AI13" s="31">
        <v>44744</v>
      </c>
      <c r="AJ13" s="31">
        <v>44750</v>
      </c>
      <c r="AK13" s="31">
        <v>44751</v>
      </c>
      <c r="AL13" s="31">
        <v>44751</v>
      </c>
      <c r="AM13" t="s">
        <v>224</v>
      </c>
      <c r="AN13" t="s">
        <v>224</v>
      </c>
      <c r="AO13" t="s">
        <v>224</v>
      </c>
      <c r="AP13" t="s">
        <v>224</v>
      </c>
      <c r="AQ13" t="s">
        <v>224</v>
      </c>
      <c r="AR13" t="s">
        <v>224</v>
      </c>
      <c r="AS13" t="s">
        <v>224</v>
      </c>
      <c r="AT13" t="s">
        <v>214</v>
      </c>
      <c r="AU13" t="s">
        <v>214</v>
      </c>
      <c r="AV13" t="s">
        <v>214</v>
      </c>
      <c r="AW13" t="s">
        <v>224</v>
      </c>
      <c r="AX13" t="s">
        <v>224</v>
      </c>
      <c r="AY13" t="s">
        <v>224</v>
      </c>
      <c r="AZ13" t="s">
        <v>224</v>
      </c>
      <c r="BA13" t="s">
        <v>224</v>
      </c>
      <c r="BB13" t="s">
        <v>224</v>
      </c>
      <c r="BC13" t="s">
        <v>224</v>
      </c>
      <c r="BD13" t="s">
        <v>224</v>
      </c>
      <c r="BE13" t="s">
        <v>224</v>
      </c>
      <c r="BF13" t="s">
        <v>224</v>
      </c>
      <c r="BG13" t="s">
        <v>224</v>
      </c>
      <c r="BH13" t="s">
        <v>224</v>
      </c>
      <c r="BI13" t="s">
        <v>224</v>
      </c>
      <c r="BJ13" t="s">
        <v>224</v>
      </c>
      <c r="BK13" t="s">
        <v>224</v>
      </c>
      <c r="BL13">
        <v>3</v>
      </c>
      <c r="BM13" t="s">
        <v>214</v>
      </c>
      <c r="BN13" t="s">
        <v>224</v>
      </c>
      <c r="BO13" t="s">
        <v>224</v>
      </c>
      <c r="BP13" t="s">
        <v>224</v>
      </c>
      <c r="BQ13">
        <v>6</v>
      </c>
      <c r="BR13">
        <v>45</v>
      </c>
      <c r="BS13" t="s">
        <v>224</v>
      </c>
      <c r="BT13" t="s">
        <v>224</v>
      </c>
      <c r="BU13" t="s">
        <v>224</v>
      </c>
      <c r="BV13" t="s">
        <v>224</v>
      </c>
      <c r="BW13" t="s">
        <v>214</v>
      </c>
      <c r="BX13" t="s">
        <v>214</v>
      </c>
      <c r="BY13" t="s">
        <v>224</v>
      </c>
      <c r="BZ13" t="s">
        <v>224</v>
      </c>
      <c r="CA13" t="s">
        <v>224</v>
      </c>
      <c r="CB13" t="s">
        <v>224</v>
      </c>
      <c r="CC13" t="s">
        <v>224</v>
      </c>
      <c r="CD13" t="s">
        <v>224</v>
      </c>
      <c r="CE13" t="s">
        <v>224</v>
      </c>
      <c r="CF13">
        <v>3</v>
      </c>
      <c r="CG13" t="s">
        <v>244</v>
      </c>
      <c r="CH13" t="s">
        <v>224</v>
      </c>
      <c r="CI13" t="s">
        <v>214</v>
      </c>
      <c r="CJ13" t="s">
        <v>224</v>
      </c>
      <c r="CK13" t="s">
        <v>224</v>
      </c>
      <c r="CL13" t="s">
        <v>224</v>
      </c>
      <c r="CM13" t="s">
        <v>228</v>
      </c>
      <c r="CN13" t="s">
        <v>267</v>
      </c>
      <c r="CO13" t="s">
        <v>230</v>
      </c>
      <c r="CP13" t="s">
        <v>246</v>
      </c>
      <c r="CQ13" t="s">
        <v>268</v>
      </c>
      <c r="CR13" t="s">
        <v>233</v>
      </c>
      <c r="CS13" t="s">
        <v>269</v>
      </c>
      <c r="CT13" t="s">
        <v>249</v>
      </c>
    </row>
    <row r="14" spans="1:98" x14ac:dyDescent="0.25">
      <c r="A14" t="s">
        <v>270</v>
      </c>
      <c r="B14" s="31">
        <v>44721.24866262732</v>
      </c>
      <c r="C14" s="31">
        <v>44736.52220153935</v>
      </c>
      <c r="D14" t="s">
        <v>224</v>
      </c>
      <c r="E14" t="s">
        <v>226</v>
      </c>
      <c r="F14" t="s">
        <v>226</v>
      </c>
      <c r="G14" t="s">
        <v>251</v>
      </c>
      <c r="H14" t="s">
        <v>217</v>
      </c>
      <c r="I14" t="s">
        <v>218</v>
      </c>
      <c r="J14" t="s">
        <v>252</v>
      </c>
      <c r="K14" t="s">
        <v>253</v>
      </c>
      <c r="L14" t="s">
        <v>264</v>
      </c>
      <c r="M14" t="s">
        <v>222</v>
      </c>
      <c r="N14" t="s">
        <v>265</v>
      </c>
      <c r="O14" t="s">
        <v>266</v>
      </c>
      <c r="P14" t="s">
        <v>214</v>
      </c>
      <c r="Q14" t="s">
        <v>214</v>
      </c>
      <c r="R14">
        <v>1197</v>
      </c>
      <c r="S14">
        <v>1</v>
      </c>
      <c r="T14" t="s">
        <v>224</v>
      </c>
      <c r="U14" t="s">
        <v>225</v>
      </c>
      <c r="V14" t="s">
        <v>226</v>
      </c>
      <c r="W14" t="s">
        <v>224</v>
      </c>
      <c r="X14" t="s">
        <v>225</v>
      </c>
      <c r="Y14" t="s">
        <v>226</v>
      </c>
      <c r="Z14" t="s">
        <v>224</v>
      </c>
      <c r="AA14" t="s">
        <v>225</v>
      </c>
      <c r="AB14" t="s">
        <v>226</v>
      </c>
      <c r="AC14" t="s">
        <v>214</v>
      </c>
      <c r="AD14" t="s">
        <v>224</v>
      </c>
      <c r="AE14" t="s">
        <v>224</v>
      </c>
      <c r="AF14" t="s">
        <v>224</v>
      </c>
      <c r="AG14" t="s">
        <v>224</v>
      </c>
      <c r="AH14" t="s">
        <v>226</v>
      </c>
      <c r="AI14" s="31">
        <v>44744</v>
      </c>
      <c r="AJ14" s="31">
        <v>44750</v>
      </c>
      <c r="AK14" s="31">
        <v>44751</v>
      </c>
      <c r="AL14" s="31">
        <v>44751</v>
      </c>
      <c r="AM14" t="s">
        <v>224</v>
      </c>
      <c r="AN14" t="s">
        <v>224</v>
      </c>
      <c r="AO14" t="s">
        <v>224</v>
      </c>
      <c r="AP14" t="s">
        <v>224</v>
      </c>
      <c r="AQ14" t="s">
        <v>224</v>
      </c>
      <c r="AR14" t="s">
        <v>224</v>
      </c>
      <c r="AS14" t="s">
        <v>224</v>
      </c>
      <c r="AT14" t="s">
        <v>214</v>
      </c>
      <c r="AU14" t="s">
        <v>214</v>
      </c>
      <c r="AV14" t="s">
        <v>214</v>
      </c>
      <c r="AW14" t="s">
        <v>224</v>
      </c>
      <c r="AX14" t="s">
        <v>224</v>
      </c>
      <c r="AY14" t="s">
        <v>224</v>
      </c>
      <c r="AZ14" t="s">
        <v>224</v>
      </c>
      <c r="BA14" t="s">
        <v>224</v>
      </c>
      <c r="BB14" t="s">
        <v>224</v>
      </c>
      <c r="BC14" t="s">
        <v>224</v>
      </c>
      <c r="BD14" t="s">
        <v>224</v>
      </c>
      <c r="BE14" t="s">
        <v>224</v>
      </c>
      <c r="BF14" t="s">
        <v>224</v>
      </c>
      <c r="BG14" t="s">
        <v>224</v>
      </c>
      <c r="BH14" t="s">
        <v>224</v>
      </c>
      <c r="BI14" t="s">
        <v>224</v>
      </c>
      <c r="BJ14" t="s">
        <v>224</v>
      </c>
      <c r="BK14" t="s">
        <v>224</v>
      </c>
      <c r="BL14">
        <v>3</v>
      </c>
      <c r="BM14" t="s">
        <v>214</v>
      </c>
      <c r="BN14" t="s">
        <v>224</v>
      </c>
      <c r="BO14" t="s">
        <v>224</v>
      </c>
      <c r="BP14" t="s">
        <v>224</v>
      </c>
      <c r="BQ14">
        <v>6</v>
      </c>
      <c r="BR14">
        <v>45</v>
      </c>
      <c r="BS14" t="s">
        <v>224</v>
      </c>
      <c r="BT14" t="s">
        <v>224</v>
      </c>
      <c r="BU14" t="s">
        <v>224</v>
      </c>
      <c r="BV14" t="s">
        <v>224</v>
      </c>
      <c r="BW14" t="s">
        <v>214</v>
      </c>
      <c r="BX14" t="s">
        <v>214</v>
      </c>
      <c r="BY14" t="s">
        <v>224</v>
      </c>
      <c r="BZ14" t="s">
        <v>224</v>
      </c>
      <c r="CA14" t="s">
        <v>224</v>
      </c>
      <c r="CB14" t="s">
        <v>224</v>
      </c>
      <c r="CC14" t="s">
        <v>224</v>
      </c>
      <c r="CD14" t="s">
        <v>224</v>
      </c>
      <c r="CE14" t="s">
        <v>224</v>
      </c>
      <c r="CF14">
        <v>3</v>
      </c>
      <c r="CG14" t="s">
        <v>244</v>
      </c>
      <c r="CH14" t="s">
        <v>224</v>
      </c>
      <c r="CI14" t="s">
        <v>214</v>
      </c>
      <c r="CJ14" t="s">
        <v>224</v>
      </c>
      <c r="CK14" t="s">
        <v>224</v>
      </c>
      <c r="CL14" t="s">
        <v>224</v>
      </c>
      <c r="CM14" t="s">
        <v>228</v>
      </c>
      <c r="CN14" t="s">
        <v>267</v>
      </c>
      <c r="CO14" t="s">
        <v>230</v>
      </c>
      <c r="CP14" t="s">
        <v>246</v>
      </c>
      <c r="CQ14" t="s">
        <v>268</v>
      </c>
      <c r="CR14" t="s">
        <v>233</v>
      </c>
      <c r="CS14" t="s">
        <v>269</v>
      </c>
      <c r="CT14" t="s">
        <v>249</v>
      </c>
    </row>
    <row r="15" spans="1:98" x14ac:dyDescent="0.25">
      <c r="A15" t="s">
        <v>271</v>
      </c>
      <c r="B15" s="31">
        <v>44721.3548383912</v>
      </c>
      <c r="C15" t="s">
        <v>213</v>
      </c>
      <c r="D15" t="s">
        <v>224</v>
      </c>
      <c r="E15" t="s">
        <v>226</v>
      </c>
      <c r="F15" t="s">
        <v>226</v>
      </c>
      <c r="G15" t="s">
        <v>272</v>
      </c>
      <c r="H15" t="s">
        <v>273</v>
      </c>
      <c r="I15" t="s">
        <v>274</v>
      </c>
      <c r="J15" t="s">
        <v>275</v>
      </c>
      <c r="K15" t="s">
        <v>220</v>
      </c>
      <c r="L15" t="s">
        <v>254</v>
      </c>
      <c r="M15" t="s">
        <v>231</v>
      </c>
      <c r="N15" t="s">
        <v>231</v>
      </c>
      <c r="O15" t="s">
        <v>276</v>
      </c>
      <c r="P15" t="s">
        <v>224</v>
      </c>
      <c r="Q15" t="s">
        <v>224</v>
      </c>
      <c r="R15" t="s">
        <v>225</v>
      </c>
      <c r="S15" t="s">
        <v>226</v>
      </c>
      <c r="T15" t="s">
        <v>214</v>
      </c>
      <c r="U15">
        <v>1865</v>
      </c>
      <c r="W15" t="s">
        <v>224</v>
      </c>
      <c r="X15" t="s">
        <v>225</v>
      </c>
      <c r="Y15" t="s">
        <v>226</v>
      </c>
      <c r="Z15" t="s">
        <v>224</v>
      </c>
      <c r="AA15" t="s">
        <v>225</v>
      </c>
      <c r="AB15" t="s">
        <v>226</v>
      </c>
      <c r="AC15" t="s">
        <v>214</v>
      </c>
      <c r="AD15" t="s">
        <v>224</v>
      </c>
      <c r="AE15" t="s">
        <v>224</v>
      </c>
      <c r="AF15" t="s">
        <v>224</v>
      </c>
      <c r="AG15" t="s">
        <v>214</v>
      </c>
      <c r="AH15" s="31">
        <v>44729</v>
      </c>
      <c r="AI15" s="31">
        <v>44742</v>
      </c>
      <c r="AJ15" s="31">
        <v>44769</v>
      </c>
      <c r="AK15" s="31">
        <v>44750</v>
      </c>
      <c r="AL15" s="31">
        <v>44751</v>
      </c>
      <c r="AM15" t="s">
        <v>224</v>
      </c>
      <c r="AN15" t="s">
        <v>224</v>
      </c>
      <c r="AO15" t="s">
        <v>224</v>
      </c>
      <c r="AP15" t="s">
        <v>224</v>
      </c>
      <c r="AQ15" t="s">
        <v>224</v>
      </c>
      <c r="AR15" t="s">
        <v>224</v>
      </c>
      <c r="AS15" t="s">
        <v>224</v>
      </c>
      <c r="AT15" t="s">
        <v>224</v>
      </c>
      <c r="AU15" t="s">
        <v>224</v>
      </c>
      <c r="AV15" t="s">
        <v>214</v>
      </c>
      <c r="AW15" t="s">
        <v>224</v>
      </c>
      <c r="AX15" t="s">
        <v>214</v>
      </c>
      <c r="AY15" t="s">
        <v>224</v>
      </c>
      <c r="AZ15" t="s">
        <v>224</v>
      </c>
      <c r="BA15" t="s">
        <v>224</v>
      </c>
      <c r="BB15" t="s">
        <v>224</v>
      </c>
      <c r="BC15" t="s">
        <v>224</v>
      </c>
      <c r="BD15" t="s">
        <v>224</v>
      </c>
      <c r="BE15" t="s">
        <v>224</v>
      </c>
      <c r="BF15" t="s">
        <v>224</v>
      </c>
      <c r="BG15" t="s">
        <v>224</v>
      </c>
      <c r="BH15" t="s">
        <v>224</v>
      </c>
      <c r="BI15" t="s">
        <v>224</v>
      </c>
      <c r="BJ15" t="s">
        <v>224</v>
      </c>
      <c r="BK15" t="s">
        <v>224</v>
      </c>
      <c r="BL15">
        <v>3</v>
      </c>
      <c r="BM15" t="s">
        <v>214</v>
      </c>
      <c r="BN15" t="s">
        <v>224</v>
      </c>
      <c r="BO15" t="s">
        <v>224</v>
      </c>
      <c r="BP15" t="s">
        <v>224</v>
      </c>
      <c r="BQ15">
        <v>3</v>
      </c>
      <c r="BR15">
        <v>45</v>
      </c>
      <c r="BS15" t="s">
        <v>224</v>
      </c>
      <c r="BT15" t="s">
        <v>224</v>
      </c>
      <c r="BU15" t="s">
        <v>224</v>
      </c>
      <c r="BV15" t="s">
        <v>224</v>
      </c>
      <c r="BW15" t="s">
        <v>214</v>
      </c>
      <c r="BX15" t="s">
        <v>214</v>
      </c>
      <c r="BY15" t="s">
        <v>224</v>
      </c>
      <c r="BZ15" t="s">
        <v>224</v>
      </c>
      <c r="CA15" t="s">
        <v>224</v>
      </c>
      <c r="CB15" t="s">
        <v>224</v>
      </c>
      <c r="CC15" t="s">
        <v>224</v>
      </c>
      <c r="CD15" t="s">
        <v>224</v>
      </c>
      <c r="CE15" t="s">
        <v>224</v>
      </c>
      <c r="CF15">
        <v>3</v>
      </c>
      <c r="CG15" t="s">
        <v>244</v>
      </c>
      <c r="CH15" t="s">
        <v>224</v>
      </c>
      <c r="CI15" t="s">
        <v>214</v>
      </c>
      <c r="CJ15" t="s">
        <v>224</v>
      </c>
      <c r="CK15" t="s">
        <v>224</v>
      </c>
      <c r="CL15" t="s">
        <v>224</v>
      </c>
      <c r="CM15" t="s">
        <v>228</v>
      </c>
      <c r="CN15" t="s">
        <v>229</v>
      </c>
      <c r="CO15" t="s">
        <v>277</v>
      </c>
      <c r="CP15" t="s">
        <v>246</v>
      </c>
      <c r="CQ15" t="s">
        <v>268</v>
      </c>
      <c r="CR15" t="s">
        <v>247</v>
      </c>
      <c r="CS15" t="s">
        <v>234</v>
      </c>
      <c r="CT15" t="s">
        <v>224</v>
      </c>
    </row>
    <row r="16" spans="1:98" x14ac:dyDescent="0.25">
      <c r="A16" t="s">
        <v>278</v>
      </c>
      <c r="B16" s="31">
        <v>44722.26978483796</v>
      </c>
      <c r="C16" s="31">
        <v>44726.22536636574</v>
      </c>
      <c r="D16" t="s">
        <v>214</v>
      </c>
      <c r="E16" t="s">
        <v>279</v>
      </c>
      <c r="F16" s="31">
        <v>44677.85558712963</v>
      </c>
      <c r="G16" t="s">
        <v>280</v>
      </c>
      <c r="H16" t="s">
        <v>273</v>
      </c>
      <c r="I16" t="s">
        <v>281</v>
      </c>
      <c r="J16" t="s">
        <v>282</v>
      </c>
      <c r="K16" t="s">
        <v>283</v>
      </c>
      <c r="L16" t="s">
        <v>254</v>
      </c>
      <c r="M16" t="s">
        <v>284</v>
      </c>
      <c r="N16" t="s">
        <v>231</v>
      </c>
      <c r="O16" t="s">
        <v>285</v>
      </c>
      <c r="P16" t="s">
        <v>214</v>
      </c>
      <c r="Q16" t="s">
        <v>224</v>
      </c>
      <c r="R16" t="s">
        <v>225</v>
      </c>
      <c r="S16" t="s">
        <v>226</v>
      </c>
      <c r="T16" t="s">
        <v>214</v>
      </c>
      <c r="U16">
        <v>6409</v>
      </c>
      <c r="W16" t="s">
        <v>224</v>
      </c>
      <c r="X16" t="s">
        <v>225</v>
      </c>
      <c r="Y16" t="s">
        <v>226</v>
      </c>
      <c r="Z16" t="s">
        <v>224</v>
      </c>
      <c r="AA16" t="s">
        <v>225</v>
      </c>
      <c r="AB16" t="s">
        <v>226</v>
      </c>
      <c r="AC16" t="s">
        <v>214</v>
      </c>
      <c r="AD16" t="s">
        <v>224</v>
      </c>
      <c r="AE16" t="s">
        <v>224</v>
      </c>
      <c r="AF16" t="s">
        <v>224</v>
      </c>
      <c r="AG16" t="s">
        <v>224</v>
      </c>
      <c r="AH16" t="s">
        <v>226</v>
      </c>
      <c r="AI16" s="31">
        <v>44722</v>
      </c>
      <c r="AJ16" s="31">
        <v>44729</v>
      </c>
      <c r="AK16" s="31">
        <v>44736</v>
      </c>
      <c r="AL16" s="31">
        <v>44743</v>
      </c>
      <c r="AM16" t="s">
        <v>224</v>
      </c>
      <c r="AN16" t="s">
        <v>224</v>
      </c>
      <c r="AO16" t="s">
        <v>224</v>
      </c>
      <c r="AP16" t="s">
        <v>224</v>
      </c>
      <c r="AQ16" t="s">
        <v>224</v>
      </c>
      <c r="AR16" t="s">
        <v>214</v>
      </c>
      <c r="AS16" t="s">
        <v>224</v>
      </c>
      <c r="AT16" t="s">
        <v>214</v>
      </c>
      <c r="AU16" t="s">
        <v>224</v>
      </c>
      <c r="AV16" t="s">
        <v>224</v>
      </c>
      <c r="AW16" t="s">
        <v>224</v>
      </c>
      <c r="AX16" t="s">
        <v>214</v>
      </c>
      <c r="AY16" t="s">
        <v>214</v>
      </c>
      <c r="AZ16" t="s">
        <v>224</v>
      </c>
      <c r="BA16" t="s">
        <v>224</v>
      </c>
      <c r="BB16" t="s">
        <v>224</v>
      </c>
      <c r="BC16" t="s">
        <v>224</v>
      </c>
      <c r="BD16" t="s">
        <v>224</v>
      </c>
      <c r="BE16" t="s">
        <v>224</v>
      </c>
      <c r="BF16" t="s">
        <v>224</v>
      </c>
      <c r="BG16" t="s">
        <v>224</v>
      </c>
      <c r="BH16" t="s">
        <v>224</v>
      </c>
      <c r="BI16" t="s">
        <v>224</v>
      </c>
      <c r="BJ16" t="s">
        <v>224</v>
      </c>
      <c r="BK16" t="s">
        <v>224</v>
      </c>
      <c r="BL16">
        <v>3</v>
      </c>
      <c r="BM16" t="s">
        <v>214</v>
      </c>
      <c r="BN16" t="s">
        <v>224</v>
      </c>
      <c r="BO16" t="s">
        <v>224</v>
      </c>
      <c r="BP16" t="s">
        <v>224</v>
      </c>
      <c r="BQ16">
        <v>6</v>
      </c>
      <c r="BR16">
        <v>45</v>
      </c>
      <c r="BS16" t="s">
        <v>224</v>
      </c>
      <c r="BT16" t="s">
        <v>224</v>
      </c>
      <c r="BU16" t="s">
        <v>224</v>
      </c>
      <c r="BV16" t="s">
        <v>224</v>
      </c>
      <c r="BW16" t="s">
        <v>214</v>
      </c>
      <c r="BX16" t="s">
        <v>214</v>
      </c>
      <c r="BY16" t="s">
        <v>224</v>
      </c>
      <c r="BZ16" t="s">
        <v>224</v>
      </c>
      <c r="CA16" t="s">
        <v>224</v>
      </c>
      <c r="CB16" t="s">
        <v>224</v>
      </c>
      <c r="CC16" t="s">
        <v>224</v>
      </c>
      <c r="CD16" t="s">
        <v>224</v>
      </c>
      <c r="CE16" t="s">
        <v>224</v>
      </c>
      <c r="CF16">
        <v>3</v>
      </c>
      <c r="CG16" t="s">
        <v>227</v>
      </c>
      <c r="CH16" t="s">
        <v>224</v>
      </c>
      <c r="CI16" t="s">
        <v>214</v>
      </c>
      <c r="CJ16" t="s">
        <v>224</v>
      </c>
      <c r="CK16" t="s">
        <v>224</v>
      </c>
      <c r="CL16" t="s">
        <v>224</v>
      </c>
      <c r="CM16" t="s">
        <v>228</v>
      </c>
      <c r="CN16" t="s">
        <v>229</v>
      </c>
      <c r="CO16" t="s">
        <v>230</v>
      </c>
      <c r="CP16" t="s">
        <v>286</v>
      </c>
      <c r="CQ16" t="s">
        <v>287</v>
      </c>
      <c r="CR16" t="s">
        <v>288</v>
      </c>
      <c r="CS16" t="s">
        <v>234</v>
      </c>
      <c r="CT16" t="s">
        <v>224</v>
      </c>
    </row>
    <row r="17" spans="1:98" x14ac:dyDescent="0.25">
      <c r="A17" t="s">
        <v>289</v>
      </c>
      <c r="B17" s="31">
        <v>44734.63303886574</v>
      </c>
      <c r="C17" t="s">
        <v>213</v>
      </c>
      <c r="D17" t="s">
        <v>214</v>
      </c>
      <c r="E17" t="s">
        <v>290</v>
      </c>
      <c r="F17" s="31">
        <v>44670.35523527778</v>
      </c>
      <c r="G17" t="s">
        <v>291</v>
      </c>
      <c r="H17" t="s">
        <v>239</v>
      </c>
      <c r="I17" t="s">
        <v>292</v>
      </c>
      <c r="J17" t="s">
        <v>293</v>
      </c>
      <c r="K17" t="s">
        <v>294</v>
      </c>
      <c r="L17" t="s">
        <v>254</v>
      </c>
      <c r="M17" t="s">
        <v>295</v>
      </c>
      <c r="N17" t="s">
        <v>295</v>
      </c>
      <c r="O17" t="s">
        <v>296</v>
      </c>
      <c r="P17" t="s">
        <v>224</v>
      </c>
      <c r="Q17" t="s">
        <v>224</v>
      </c>
      <c r="R17" t="s">
        <v>225</v>
      </c>
      <c r="S17" t="s">
        <v>226</v>
      </c>
      <c r="T17" t="s">
        <v>214</v>
      </c>
      <c r="U17">
        <v>17742</v>
      </c>
      <c r="W17" t="s">
        <v>224</v>
      </c>
      <c r="X17" t="s">
        <v>225</v>
      </c>
      <c r="Y17" t="s">
        <v>226</v>
      </c>
      <c r="Z17" t="s">
        <v>224</v>
      </c>
      <c r="AA17" t="s">
        <v>225</v>
      </c>
      <c r="AB17" t="s">
        <v>226</v>
      </c>
      <c r="AC17" t="s">
        <v>224</v>
      </c>
      <c r="AD17" t="s">
        <v>224</v>
      </c>
      <c r="AE17" t="s">
        <v>214</v>
      </c>
      <c r="AF17" t="s">
        <v>224</v>
      </c>
      <c r="AG17" t="s">
        <v>224</v>
      </c>
      <c r="AH17" t="s">
        <v>226</v>
      </c>
      <c r="AI17" s="31">
        <v>44749</v>
      </c>
      <c r="AJ17" s="31">
        <v>44725</v>
      </c>
      <c r="AK17" s="31">
        <v>44729</v>
      </c>
      <c r="AL17" s="31">
        <v>44734</v>
      </c>
      <c r="AM17" t="s">
        <v>224</v>
      </c>
      <c r="AN17" t="s">
        <v>224</v>
      </c>
      <c r="AO17" t="s">
        <v>224</v>
      </c>
      <c r="AP17" t="s">
        <v>224</v>
      </c>
      <c r="AQ17" t="s">
        <v>224</v>
      </c>
      <c r="AR17" t="s">
        <v>214</v>
      </c>
      <c r="AS17" t="s">
        <v>224</v>
      </c>
      <c r="AT17" t="s">
        <v>214</v>
      </c>
      <c r="AU17" t="s">
        <v>214</v>
      </c>
      <c r="AV17" t="s">
        <v>224</v>
      </c>
      <c r="AW17" t="s">
        <v>224</v>
      </c>
      <c r="AX17" t="s">
        <v>224</v>
      </c>
      <c r="AY17" t="s">
        <v>224</v>
      </c>
      <c r="AZ17" t="s">
        <v>224</v>
      </c>
      <c r="BA17" t="s">
        <v>224</v>
      </c>
      <c r="BB17" t="s">
        <v>224</v>
      </c>
      <c r="BC17" t="s">
        <v>224</v>
      </c>
      <c r="BD17" t="s">
        <v>224</v>
      </c>
      <c r="BE17" t="s">
        <v>224</v>
      </c>
      <c r="BF17" t="s">
        <v>224</v>
      </c>
      <c r="BG17" t="s">
        <v>224</v>
      </c>
      <c r="BH17" t="s">
        <v>224</v>
      </c>
      <c r="BI17" t="s">
        <v>224</v>
      </c>
      <c r="BJ17" t="s">
        <v>224</v>
      </c>
      <c r="BK17" t="s">
        <v>224</v>
      </c>
      <c r="BL17">
        <v>3</v>
      </c>
      <c r="BM17" t="s">
        <v>214</v>
      </c>
      <c r="BN17" t="s">
        <v>224</v>
      </c>
      <c r="BO17" t="s">
        <v>224</v>
      </c>
      <c r="BP17" t="s">
        <v>224</v>
      </c>
      <c r="BQ17">
        <v>6</v>
      </c>
      <c r="BR17">
        <v>45</v>
      </c>
      <c r="BS17" t="s">
        <v>224</v>
      </c>
      <c r="BT17" t="s">
        <v>224</v>
      </c>
      <c r="BU17" t="s">
        <v>224</v>
      </c>
      <c r="BV17" t="s">
        <v>224</v>
      </c>
      <c r="BW17" t="s">
        <v>214</v>
      </c>
      <c r="BX17" t="s">
        <v>214</v>
      </c>
      <c r="BY17" t="s">
        <v>224</v>
      </c>
      <c r="BZ17" t="s">
        <v>224</v>
      </c>
      <c r="CA17" t="s">
        <v>224</v>
      </c>
      <c r="CB17" t="s">
        <v>224</v>
      </c>
      <c r="CC17" t="s">
        <v>224</v>
      </c>
      <c r="CD17" t="s">
        <v>224</v>
      </c>
      <c r="CE17" t="s">
        <v>224</v>
      </c>
      <c r="CF17">
        <v>3</v>
      </c>
      <c r="CG17" t="s">
        <v>244</v>
      </c>
      <c r="CH17" t="s">
        <v>224</v>
      </c>
      <c r="CI17" t="s">
        <v>214</v>
      </c>
      <c r="CJ17" t="s">
        <v>224</v>
      </c>
      <c r="CK17" t="s">
        <v>214</v>
      </c>
      <c r="CL17" t="s">
        <v>214</v>
      </c>
      <c r="CM17" t="s">
        <v>228</v>
      </c>
      <c r="CN17" t="s">
        <v>267</v>
      </c>
      <c r="CO17" t="s">
        <v>230</v>
      </c>
      <c r="CP17" t="s">
        <v>246</v>
      </c>
      <c r="CQ17" t="s">
        <v>232</v>
      </c>
      <c r="CR17" t="s">
        <v>288</v>
      </c>
      <c r="CS17" t="s">
        <v>234</v>
      </c>
      <c r="CT17" t="s">
        <v>224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Chaibgalli, Clement</dc:creator>
  <cp:lastModifiedBy>Chaibgalli, Clement</cp:lastModifiedBy>
  <cp:lastPrinted>2022-05-08T13:48:58Z</cp:lastPrinted>
  <dcterms:created xsi:type="dcterms:W3CDTF">2022-05-07T22:21:24Z</dcterms:created>
  <dcterms:modified xsi:type="dcterms:W3CDTF">2022-05-12T22:10:17Z</dcterms:modified>
</cp:coreProperties>
</file>