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Projet 02/moonshot/reports/templates/"/>
    </mc:Choice>
  </mc:AlternateContent>
  <xr:revisionPtr revIDLastSave="495" documentId="13_ncr:1_{BB587B11-3DD4-41F6-9455-588F5FC05102}" xr6:coauthVersionLast="47" xr6:coauthVersionMax="47" xr10:uidLastSave="{4D3D1A7C-7079-4F2A-A53E-B23FA513F447}"/>
  <bookViews>
    <workbookView xWindow="8520" yWindow="1590" windowWidth="20085" windowHeight="11385" xr2:uid="{9DB76FDD-CFE2-43F9-8644-10A1BAD3A1A8}"/>
  </bookViews>
  <sheets>
    <sheet name="Repo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D22" i="1"/>
  <c r="D23" i="1"/>
  <c r="D24" i="1"/>
  <c r="D25" i="1"/>
  <c r="D26" i="1"/>
  <c r="D27" i="1"/>
  <c r="D28" i="1"/>
  <c r="D29" i="1"/>
  <c r="D30" i="1"/>
  <c r="D31" i="1"/>
  <c r="D32" i="1"/>
  <c r="B31" i="1"/>
  <c r="B27" i="1"/>
  <c r="B26" i="1"/>
  <c r="B22" i="1"/>
  <c r="B32" i="1"/>
  <c r="B30" i="1"/>
  <c r="B29" i="1"/>
  <c r="B28" i="1"/>
  <c r="B25" i="1"/>
  <c r="B24" i="1"/>
  <c r="B21" i="1"/>
  <c r="B23" i="1"/>
  <c r="B20" i="1"/>
  <c r="B19" i="1"/>
  <c r="B17" i="1"/>
  <c r="B16" i="1"/>
  <c r="B15" i="1"/>
  <c r="N10" i="1"/>
  <c r="M10" i="1"/>
  <c r="L10" i="1"/>
  <c r="L21" i="1" s="1"/>
  <c r="K10" i="1"/>
  <c r="K21" i="1" s="1"/>
  <c r="J10" i="1"/>
  <c r="J21" i="1" s="1"/>
  <c r="N9" i="1"/>
  <c r="N20" i="1" s="1"/>
  <c r="M9" i="1"/>
  <c r="L9" i="1"/>
  <c r="K9" i="1"/>
  <c r="J9" i="1"/>
  <c r="N8" i="1"/>
  <c r="N19" i="1" s="1"/>
  <c r="M8" i="1"/>
  <c r="M19" i="1" s="1"/>
  <c r="L8" i="1"/>
  <c r="L19" i="1" s="1"/>
  <c r="K8" i="1"/>
  <c r="K19" i="1" s="1"/>
  <c r="J8" i="1"/>
  <c r="N7" i="1"/>
  <c r="M7" i="1"/>
  <c r="L7" i="1"/>
  <c r="K7" i="1"/>
  <c r="K18" i="1" s="1"/>
  <c r="J7" i="1"/>
  <c r="J18" i="1" s="1"/>
  <c r="N6" i="1"/>
  <c r="N17" i="1" s="1"/>
  <c r="M6" i="1"/>
  <c r="M17" i="1" s="1"/>
  <c r="L6" i="1"/>
  <c r="K6" i="1"/>
  <c r="J6" i="1"/>
  <c r="B58" i="1"/>
  <c r="B57" i="1"/>
  <c r="B56" i="1"/>
  <c r="B53" i="1"/>
  <c r="B52" i="1"/>
  <c r="B51" i="1"/>
  <c r="B50" i="1"/>
  <c r="B49" i="1"/>
  <c r="B10" i="1"/>
  <c r="B45" i="1"/>
  <c r="B44" i="1"/>
  <c r="B43" i="1"/>
  <c r="B42" i="1"/>
  <c r="B40" i="1"/>
  <c r="B39" i="1"/>
  <c r="B38" i="1"/>
  <c r="B37" i="1"/>
  <c r="B13" i="1"/>
  <c r="B12" i="1"/>
  <c r="L18" i="1" l="1"/>
  <c r="J20" i="1"/>
  <c r="M21" i="1"/>
  <c r="N21" i="1"/>
  <c r="K17" i="1"/>
  <c r="N18" i="1"/>
  <c r="L20" i="1"/>
  <c r="L17" i="1"/>
  <c r="J19" i="1"/>
  <c r="M20" i="1"/>
  <c r="M18" i="1"/>
  <c r="K20" i="1"/>
  <c r="J17" i="1"/>
  <c r="D12" i="1"/>
  <c r="D56" i="1"/>
  <c r="D57" i="1"/>
  <c r="D58" i="1"/>
  <c r="D49" i="1"/>
  <c r="D13" i="1"/>
  <c r="D38" i="1"/>
  <c r="D39" i="1"/>
  <c r="D50" i="1"/>
  <c r="D40" i="1"/>
  <c r="D51" i="1"/>
  <c r="D37" i="1"/>
  <c r="D52" i="1"/>
  <c r="D53" i="1"/>
  <c r="D15" i="1"/>
  <c r="D16" i="1"/>
  <c r="D17" i="1"/>
  <c r="D19" i="1"/>
</calcChain>
</file>

<file path=xl/sharedStrings.xml><?xml version="1.0" encoding="utf-8"?>
<sst xmlns="http://schemas.openxmlformats.org/spreadsheetml/2006/main" count="148" uniqueCount="108">
  <si>
    <t>Preadvise ID</t>
  </si>
  <si>
    <t>Record date</t>
  </si>
  <si>
    <t>Last modified date</t>
  </si>
  <si>
    <t>Is launched</t>
  </si>
  <si>
    <t>Launched date</t>
  </si>
  <si>
    <t>Country location</t>
  </si>
  <si>
    <t>Company name</t>
  </si>
  <si>
    <t>Sugar ID</t>
  </si>
  <si>
    <t>Expected receive date</t>
  </si>
  <si>
    <t>Has Airfreight</t>
  </si>
  <si>
    <t>Has Seafreight FCL</t>
  </si>
  <si>
    <t>Has Seafreight LCL</t>
  </si>
  <si>
    <t>Has Railfreight FCL</t>
  </si>
  <si>
    <t>Airfreight volumes</t>
  </si>
  <si>
    <t>Seafreight FCL volumes</t>
  </si>
  <si>
    <t>Seafreight LCL volumes</t>
  </si>
  <si>
    <t>Railfreight FCL volumes</t>
  </si>
  <si>
    <t>Africa ➔ Africa</t>
  </si>
  <si>
    <t>Africa ➔ Americas</t>
  </si>
  <si>
    <t>Africa ➔ Asia</t>
  </si>
  <si>
    <t>Africa ➔ Europe</t>
  </si>
  <si>
    <t>Africa ➔ Oceania</t>
  </si>
  <si>
    <t>Americas ➔ Africa</t>
  </si>
  <si>
    <t>Americas ➔ Americas</t>
  </si>
  <si>
    <t>Americas ➔ Asia</t>
  </si>
  <si>
    <t>Americas ➔ Europe</t>
  </si>
  <si>
    <t>Americas ➔ Oceania</t>
  </si>
  <si>
    <t>Asia ➔ Africa</t>
  </si>
  <si>
    <t>Asia ➔ Americas</t>
  </si>
  <si>
    <t>Asia ➔ Asia</t>
  </si>
  <si>
    <t>Asia ➔ Europe</t>
  </si>
  <si>
    <t>Asia ➔ Oceania</t>
  </si>
  <si>
    <t>Europe ➔ Africa</t>
  </si>
  <si>
    <t>Europe ➔ Americas</t>
  </si>
  <si>
    <t>Europe ➔ Asia</t>
  </si>
  <si>
    <t>Europe ➔ Europe</t>
  </si>
  <si>
    <t>Europe ➔ Oceania</t>
  </si>
  <si>
    <t>Oceania ➔ Africa</t>
  </si>
  <si>
    <t>Oceania ➔ Americas</t>
  </si>
  <si>
    <t>Oceania ➔ Asia</t>
  </si>
  <si>
    <t>Oceania ➔ Europe</t>
  </si>
  <si>
    <t>Oceania ➔ Oceania</t>
  </si>
  <si>
    <t>No history</t>
  </si>
  <si>
    <t>Rhenus Air &amp; Ocean history</t>
  </si>
  <si>
    <t>Rhenus Road history</t>
  </si>
  <si>
    <t>Rhenus Contract Logistics history</t>
  </si>
  <si>
    <t>Rhenus Port Logistics history</t>
  </si>
  <si>
    <t>Customer segment</t>
  </si>
  <si>
    <t>Number of preadvised tender</t>
  </si>
  <si>
    <t>Number of preadvised related to Airfreight</t>
  </si>
  <si>
    <t>Number of preadvised related to Seafreight LCL</t>
  </si>
  <si>
    <t>Number of preadvised related to Seafreight FCL</t>
  </si>
  <si>
    <t>Number of preadvised related to Railfreight FCL</t>
  </si>
  <si>
    <t>Number of preadvised related to the AM area</t>
  </si>
  <si>
    <t>Number of preadvised related to the EU area</t>
  </si>
  <si>
    <t>Number of preadvised related to the AP area</t>
  </si>
  <si>
    <t>Number of preadvised tender already launched</t>
  </si>
  <si>
    <t>Number of preadvised tender expected to be launched</t>
  </si>
  <si>
    <t>Scope</t>
  </si>
  <si>
    <t>Time range span</t>
  </si>
  <si>
    <t>Geographic span range</t>
  </si>
  <si>
    <t>Processed data</t>
  </si>
  <si>
    <t>Tender office</t>
  </si>
  <si>
    <t>World area</t>
  </si>
  <si>
    <t>Schedule &amp; Area of responsibility</t>
  </si>
  <si>
    <t>Transportation modes &amp; volumes</t>
  </si>
  <si>
    <t>Expected vol. related to Airfreight (estimated)</t>
  </si>
  <si>
    <t>Expected vol. related to Seafreight FCL (estimated)</t>
  </si>
  <si>
    <t>Expected vol. related to Seafreight LCL (estimated)</t>
  </si>
  <si>
    <t>Expected vol. related to Railfreight FCL (estimated)</t>
  </si>
  <si>
    <t>of all preadvised opportunities</t>
  </si>
  <si>
    <t>Tradelanes</t>
  </si>
  <si>
    <t>From Africa</t>
  </si>
  <si>
    <t>From Americas</t>
  </si>
  <si>
    <t>From Asia</t>
  </si>
  <si>
    <t>From Europe</t>
  </si>
  <si>
    <t>From Oceania</t>
  </si>
  <si>
    <t>To Africa</t>
  </si>
  <si>
    <t>To Americas</t>
  </si>
  <si>
    <t>To Asia</t>
  </si>
  <si>
    <t>To Europe</t>
  </si>
  <si>
    <t>To Oceania</t>
  </si>
  <si>
    <t>Commercial history</t>
  </si>
  <si>
    <r>
      <t>Number of preadvised with a "</t>
    </r>
    <r>
      <rPr>
        <i/>
        <sz val="11"/>
        <color theme="1"/>
        <rFont val="Fira Sans"/>
        <family val="2"/>
        <scheme val="minor"/>
      </rPr>
      <t>No history</t>
    </r>
    <r>
      <rPr>
        <sz val="11"/>
        <color theme="1"/>
        <rFont val="Fira Sans"/>
        <family val="2"/>
        <scheme val="minor"/>
      </rPr>
      <t>" prospect</t>
    </r>
  </si>
  <si>
    <r>
      <t>Number of preadvised with an "</t>
    </r>
    <r>
      <rPr>
        <i/>
        <sz val="11"/>
        <color theme="1"/>
        <rFont val="Fira Sans"/>
        <family val="2"/>
        <scheme val="minor"/>
      </rPr>
      <t>Air &amp; Ocean</t>
    </r>
    <r>
      <rPr>
        <sz val="11"/>
        <color theme="1"/>
        <rFont val="Fira Sans"/>
        <family val="2"/>
        <scheme val="minor"/>
      </rPr>
      <t>" history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</si>
  <si>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Road</t>
    </r>
    <r>
      <rPr>
        <sz val="11"/>
        <color theme="1"/>
        <rFont val="Fira Sans"/>
        <family val="2"/>
        <scheme val="minor"/>
      </rPr>
      <t>" history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</si>
  <si>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Contract Log.</t>
    </r>
    <r>
      <rPr>
        <sz val="11"/>
        <color theme="1"/>
        <rFont val="Fira Sans"/>
        <family val="2"/>
        <scheme val="minor"/>
      </rPr>
      <t>" history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</si>
  <si>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Port Log.</t>
    </r>
    <r>
      <rPr>
        <sz val="11"/>
        <color theme="1"/>
        <rFont val="Fira Sans"/>
        <family val="2"/>
        <scheme val="minor"/>
      </rPr>
      <t>" history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</si>
  <si>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A</t>
    </r>
    <r>
      <rPr>
        <sz val="11"/>
        <color theme="1"/>
        <rFont val="Fira Sans"/>
        <family val="2"/>
        <scheme val="minor"/>
      </rPr>
      <t>"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</si>
  <si>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B</t>
    </r>
    <r>
      <rPr>
        <sz val="11"/>
        <color theme="1"/>
        <rFont val="Fira Sans"/>
        <family val="2"/>
        <scheme val="minor"/>
      </rPr>
      <t>" prospect</t>
    </r>
  </si>
  <si>
    <r>
      <t>Number of preadvised with a "</t>
    </r>
    <r>
      <rPr>
        <i/>
        <sz val="11"/>
        <color theme="1"/>
        <rFont val="Fira Sans"/>
        <family val="2"/>
        <scheme val="minor"/>
      </rPr>
      <t>C</t>
    </r>
    <r>
      <rPr>
        <sz val="11"/>
        <color theme="1"/>
        <rFont val="Fira Sans"/>
        <family val="2"/>
        <scheme val="minor"/>
      </rPr>
      <t>" prospect</t>
    </r>
  </si>
  <si>
    <t>related to North America</t>
  </si>
  <si>
    <t>related to Middle Africa, Western Africa, Eastern Africa</t>
  </si>
  <si>
    <t>related to Northern Africa</t>
  </si>
  <si>
    <t>Absolute values</t>
  </si>
  <si>
    <t>Percentage values</t>
  </si>
  <si>
    <t>If applicable (Only for prospects with an "Air &amp; Ocean" history):</t>
  </si>
  <si>
    <t>related to the Southern, Eastern, South-Eastern Asia &amp; Melanesia</t>
  </si>
  <si>
    <t>related to Australia, New Zealand, Polynesia &amp; Micronesia</t>
  </si>
  <si>
    <t>related to Northern Europe</t>
  </si>
  <si>
    <t>related to Southern Europe</t>
  </si>
  <si>
    <t>related to Western Europe</t>
  </si>
  <si>
    <t>related to Western Asia</t>
  </si>
  <si>
    <t>related to Central Asia</t>
  </si>
  <si>
    <t>related to Southern Africa</t>
  </si>
  <si>
    <t>related to South America</t>
  </si>
  <si>
    <t>related to Central America &amp; the Carribeans</t>
  </si>
  <si>
    <t>related to 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</si>
</sst>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&quot; TEU(s)&quot;_-;\-* #,##0.00&quot; TEU(s)&quot;_-;_-* &quot;-&quot;??&quot; TEU(s)&quot;_-;_-@_-"/>
    <numFmt numFmtId="165" formatCode="_-* #,##0.00&quot; Ton(s)&quot;_-;\-* #,##0.00&quot; Ton(s)&quot;_-;_-* &quot;-&quot;??&quot; Ton(s)&quot;_-;_-@_-"/>
    <numFmt numFmtId="166" formatCode="_-* #,##0.00&quot; CMB(s)&quot;_-;\-* #,##0.00&quot; CBM(s)&quot;_-;_-* &quot;-&quot;??&quot; CBM(s)&quot;_-;_-@_-"/>
  </numFmts>
  <fonts count="6" x14ac:knownFonts="1">
    <font>
      <sz val="11"/>
      <color theme="1"/>
      <name val="Fira Sans"/>
      <family val="2"/>
      <scheme val="minor"/>
    </font>
    <font>
      <b/>
      <sz val="13"/>
      <color theme="3"/>
      <name val="Fira Sans"/>
      <family val="2"/>
      <scheme val="minor"/>
    </font>
    <font>
      <b/>
      <sz val="11"/>
      <color theme="3"/>
      <name val="Fira Sans"/>
      <family val="2"/>
      <scheme val="minor"/>
    </font>
    <font>
      <sz val="10"/>
      <color theme="3"/>
      <name val="Fira Code"/>
    </font>
    <font>
      <i/>
      <sz val="11"/>
      <color theme="1"/>
      <name val="Fira Sans"/>
      <family val="2"/>
      <scheme val="minor"/>
    </font>
    <font>
      <sz val="11"/>
      <color theme="1"/>
      <name val="Fira Sans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/>
      <top/>
      <bottom style="hair">
        <color theme="2" tint="-9.9948118533890809E-2"/>
      </bottom>
      <diagonal/>
    </border>
    <border>
      <left style="hair">
        <color auto="1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/>
      <top style="hair">
        <color theme="2" tint="-9.9948118533890809E-2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3" fillId="0" borderId="1" applyBorder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3" applyBorder="1"/>
    <xf numFmtId="0" fontId="1" fillId="0" borderId="2" xfId="1"/>
    <xf numFmtId="164" fontId="3" fillId="0" borderId="0" xfId="3" applyNumberFormat="1" applyBorder="1"/>
    <xf numFmtId="165" fontId="3" fillId="0" borderId="0" xfId="3" applyNumberFormat="1" applyBorder="1"/>
    <xf numFmtId="166" fontId="3" fillId="0" borderId="0" xfId="3" applyNumberFormat="1" applyBorder="1"/>
    <xf numFmtId="10" fontId="3" fillId="0" borderId="0" xfId="3" applyNumberFormat="1" applyBorder="1"/>
    <xf numFmtId="0" fontId="0" fillId="0" borderId="5" xfId="0" applyBorder="1"/>
    <xf numFmtId="0" fontId="0" fillId="0" borderId="4" xfId="0" applyBorder="1"/>
    <xf numFmtId="0" fontId="2" fillId="0" borderId="3" xfId="2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3" applyBorder="1"/>
    <xf numFmtId="0" fontId="3" fillId="0" borderId="9" xfId="3" applyBorder="1"/>
    <xf numFmtId="0" fontId="3" fillId="0" borderId="10" xfId="3" applyBorder="1"/>
    <xf numFmtId="0" fontId="3" fillId="0" borderId="11" xfId="3" applyBorder="1"/>
    <xf numFmtId="0" fontId="3" fillId="0" borderId="12" xfId="3" applyBorder="1"/>
    <xf numFmtId="0" fontId="3" fillId="0" borderId="13" xfId="3" applyBorder="1"/>
    <xf numFmtId="10" fontId="3" fillId="0" borderId="8" xfId="4" applyNumberFormat="1" applyFont="1" applyBorder="1"/>
    <xf numFmtId="10" fontId="3" fillId="0" borderId="9" xfId="4" applyNumberFormat="1" applyFont="1" applyBorder="1"/>
    <xf numFmtId="10" fontId="3" fillId="0" borderId="10" xfId="4" applyNumberFormat="1" applyFont="1" applyBorder="1"/>
    <xf numFmtId="10" fontId="3" fillId="0" borderId="11" xfId="4" applyNumberFormat="1" applyFont="1" applyBorder="1"/>
    <xf numFmtId="10" fontId="3" fillId="0" borderId="12" xfId="4" applyNumberFormat="1" applyFont="1" applyBorder="1"/>
    <xf numFmtId="10" fontId="3" fillId="0" borderId="13" xfId="4" applyNumberFormat="1" applyFont="1" applyBorder="1"/>
    <xf numFmtId="0" fontId="2" fillId="0" borderId="14" xfId="5" applyBorder="1"/>
  </cellXfs>
  <cellStyles count="6">
    <cellStyle name="Heading 2" xfId="1" builtinId="17"/>
    <cellStyle name="Heading 3" xfId="2" builtinId="18"/>
    <cellStyle name="Heading 4" xfId="5" builtinId="19"/>
    <cellStyle name="Mono" xfId="3" xr:uid="{B8D12483-6B33-4B61-BD6E-45A8CB25E1E3}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5C85F-01A4-46CF-9039-EFF5C6FFD4F7}" name="DataTable" displayName="DataTable" ref="A1:AX3" totalsRowShown="0">
  <autoFilter ref="A1:AX3" xr:uid="{9EF5C85F-01A4-46CF-9039-EFF5C6FFD4F7}"/>
  <tableColumns count="50">
    <tableColumn id="1" xr3:uid="{2CB6E984-6BB5-4D7A-A81F-D0601EB90E6A}" name="Preadvise ID"/>
    <tableColumn id="2" xr3:uid="{6FFAC53E-7EFD-47C3-8EFB-8BCEA51789AA}" name="Record date"/>
    <tableColumn id="3" xr3:uid="{A2764E2D-9117-429E-9F02-FB27FCC1E6DA}" name="Last modified date"/>
    <tableColumn id="4" xr3:uid="{15D048F1-8FB1-4B1E-84D8-430258D1F522}" name="Is launched"/>
    <tableColumn id="5" xr3:uid="{C111619E-5FC8-4255-9FEC-05AACDE8DC3E}" name="Launched date"/>
    <tableColumn id="6" xr3:uid="{6392E2E5-21B3-4B4B-9015-823C93F8FFEE}" name="Country location"/>
    <tableColumn id="49" xr3:uid="{C2AFBDFF-575D-4E51-AC92-755B114A24BE}" name="Tender office"/>
    <tableColumn id="50" xr3:uid="{0C38B6AD-28A7-42F7-8761-2DA3933009BA}" name="World area"/>
    <tableColumn id="7" xr3:uid="{D328204F-42E3-4F57-8CCC-8A71C211E58A}" name="Company name"/>
    <tableColumn id="8" xr3:uid="{C7F7C690-4201-457F-BD68-F50D08BF61FC}" name="Sugar ID"/>
    <tableColumn id="9" xr3:uid="{DF846A5D-087C-4010-87D3-BFCA5507319A}" name="Expected receive date"/>
    <tableColumn id="10" xr3:uid="{9F4133B5-6FC4-4D95-846D-4AD29FD45838}" name="Has Airfreight"/>
    <tableColumn id="14" xr3:uid="{D9F27BFB-FDBE-4901-B320-E17EA0AC8EE9}" name="Airfreight volumes"/>
    <tableColumn id="11" xr3:uid="{7024A668-3905-4EBF-9FC1-4AE72572170E}" name="Has Seafreight FCL"/>
    <tableColumn id="15" xr3:uid="{EC3C5490-BFF6-4E80-82BE-5414F55FAF1B}" name="Seafreight FCL volumes"/>
    <tableColumn id="12" xr3:uid="{6F5F80C7-1F64-47B3-A195-070A856F559B}" name="Has Seafreight LCL"/>
    <tableColumn id="16" xr3:uid="{687FDB9C-F19F-4B4B-A908-3B5B301DC775}" name="Seafreight LCL volumes"/>
    <tableColumn id="13" xr3:uid="{5E7CFE4E-4DE4-4112-AA04-968204F842EA}" name="Has Railfreight FCL"/>
    <tableColumn id="17" xr3:uid="{2344510B-2AC9-4095-B95F-B1061456BD99}" name="Railfreight FCL volumes"/>
    <tableColumn id="18" xr3:uid="{19A38F20-1056-4CD7-9DF4-B7DB9F03C7FC}" name="Africa ➔ Africa"/>
    <tableColumn id="19" xr3:uid="{EBE41A0A-EB0A-4B22-A2FC-ABD37C246B84}" name="Africa ➔ Americas"/>
    <tableColumn id="20" xr3:uid="{B11D8A07-F8F3-4E22-BC6D-617BFE17A55C}" name="Africa ➔ Asia"/>
    <tableColumn id="21" xr3:uid="{97CF23C0-4FD0-4821-99D8-64DA2601472A}" name="Africa ➔ Europe"/>
    <tableColumn id="22" xr3:uid="{101AD9F2-66F7-4380-8748-813FB732415F}" name="Africa ➔ Oceania"/>
    <tableColumn id="23" xr3:uid="{EC5D24E8-2825-46D3-B3A0-3098D2B29DD1}" name="Americas ➔ Africa"/>
    <tableColumn id="24" xr3:uid="{F7AD9295-3BC6-4CE2-82CA-7A9B9FBBD362}" name="Americas ➔ Americas"/>
    <tableColumn id="25" xr3:uid="{52632D61-B7C4-4B11-A71F-5B5A2E67A382}" name="Americas ➔ Asia"/>
    <tableColumn id="26" xr3:uid="{8CA1FE6B-016B-48FD-8118-E77D4844303F}" name="Americas ➔ Europe"/>
    <tableColumn id="27" xr3:uid="{A53C94AE-803F-4AE8-85D9-38A044DAC87D}" name="Americas ➔ Oceania"/>
    <tableColumn id="28" xr3:uid="{73E0ECC6-078E-4F6F-9DE7-52428A2280E5}" name="Asia ➔ Africa"/>
    <tableColumn id="29" xr3:uid="{CF677CB0-C87D-4A3E-9B79-785E0B32150B}" name="Asia ➔ Americas"/>
    <tableColumn id="30" xr3:uid="{48BEA4AE-386B-46EF-9477-ED45B4BC9050}" name="Asia ➔ Asia"/>
    <tableColumn id="31" xr3:uid="{2B3B40D8-8A93-4569-919F-7850D7B5AF6D}" name="Asia ➔ Europe"/>
    <tableColumn id="32" xr3:uid="{3F7D8AF1-5493-4D97-8DA7-64100B91F382}" name="Asia ➔ Oceania"/>
    <tableColumn id="33" xr3:uid="{EBCA5B4D-2C75-43D6-BD87-A22C9B84895E}" name="Europe ➔ Africa"/>
    <tableColumn id="34" xr3:uid="{5D4BC7EB-0868-43F8-B14C-C939F682D035}" name="Europe ➔ Americas"/>
    <tableColumn id="35" xr3:uid="{76A180E5-9A73-41E7-AE98-043604875D75}" name="Europe ➔ Asia"/>
    <tableColumn id="36" xr3:uid="{956DA225-7A3A-41CB-A339-E3A9D8DE96AE}" name="Europe ➔ Europe"/>
    <tableColumn id="37" xr3:uid="{A103D0FC-0B9A-49BF-974C-7AFC79E981FF}" name="Europe ➔ Oceania"/>
    <tableColumn id="38" xr3:uid="{0F8100A4-D3BC-4420-85B1-F83C669AB1A0}" name="Oceania ➔ Africa"/>
    <tableColumn id="39" xr3:uid="{9F5283E3-B9F3-4ABA-96B1-C3E290CAB222}" name="Oceania ➔ Americas"/>
    <tableColumn id="40" xr3:uid="{2EFA4E5B-0FF6-4A8B-9630-0813663DD958}" name="Oceania ➔ Asia"/>
    <tableColumn id="41" xr3:uid="{4AEA994A-4C54-4E1E-9855-086BBDBE231B}" name="Oceania ➔ Europe"/>
    <tableColumn id="42" xr3:uid="{9523FD9C-4E39-4506-B694-AFE2825358DA}" name="Oceania ➔ Oceania"/>
    <tableColumn id="43" xr3:uid="{7B376205-11F4-4B2B-A1EA-6AD8CC59C066}" name="No history"/>
    <tableColumn id="44" xr3:uid="{4EF03836-6D72-45BA-9185-E2A26AD160A8}" name="Rhenus Air &amp; Ocean history"/>
    <tableColumn id="45" xr3:uid="{AE16CC0F-5E31-4A0E-B481-07DEC570B18F}" name="Rhenus Road history"/>
    <tableColumn id="46" xr3:uid="{6222B1B2-43D3-44CF-A372-C69FF167F46F}" name="Rhenus Contract Logistics history"/>
    <tableColumn id="47" xr3:uid="{B26E69A8-C66D-4FD1-9C8F-E8FA500DAADA}" name="Rhenus Port Logistics history"/>
    <tableColumn id="48" xr3:uid="{3C5EA361-1F4F-405F-9D11-BA7C2A5F51FD}" name="Customer seg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oonshot">
      <a:dk1>
        <a:srgbClr val="010004"/>
      </a:dk1>
      <a:lt1>
        <a:srgbClr val="FFFFFF"/>
      </a:lt1>
      <a:dk2>
        <a:srgbClr val="0B1320"/>
      </a:dk2>
      <a:lt2>
        <a:srgbClr val="EFF2F5"/>
      </a:lt2>
      <a:accent1>
        <a:srgbClr val="1C3F60"/>
      </a:accent1>
      <a:accent2>
        <a:srgbClr val="FB4B4E"/>
      </a:accent2>
      <a:accent3>
        <a:srgbClr val="FFB30F"/>
      </a:accent3>
      <a:accent4>
        <a:srgbClr val="AFC1D0"/>
      </a:accent4>
      <a:accent5>
        <a:srgbClr val="60A561"/>
      </a:accent5>
      <a:accent6>
        <a:srgbClr val="3C91E6"/>
      </a:accent6>
      <a:hlink>
        <a:srgbClr val="0563C1"/>
      </a:hlink>
      <a:folHlink>
        <a:srgbClr val="954F72"/>
      </a:folHlink>
    </a:clrScheme>
    <a:fontScheme name="Moonshot">
      <a:majorFont>
        <a:latin typeface="Fira Sans Black"/>
        <a:ea typeface=""/>
        <a:cs typeface=""/>
      </a:majorFont>
      <a:minorFont>
        <a:latin typeface="Fir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5E63-F005-4CBF-AE0A-8C9CDC031092}">
  <dimension ref="A1:Q58"/>
  <sheetViews>
    <sheetView showGridLines="0" tabSelected="1" view="pageLayout" zoomScale="85" zoomScaleNormal="100" zoomScalePageLayoutView="85" workbookViewId="0">
      <selection activeCell="B1" sqref="B1"/>
    </sheetView>
  </sheetViews>
  <sheetFormatPr defaultColWidth="8.75" defaultRowHeight="14.25" x14ac:dyDescent="0.2"/>
  <cols>
    <col min="1" max="1" width="53.875" customWidth="1"/>
    <col min="2" max="2" width="20.75" customWidth="1"/>
    <col min="4" max="4" width="10.125" bestFit="1" customWidth="1"/>
    <col min="9" max="14" width="17.25" customWidth="1"/>
  </cols>
  <sheetData>
    <row r="1" spans="1:17" ht="15" customHeight="1" thickBot="1" x14ac:dyDescent="0.35">
      <c r="A1" s="2" t="s">
        <v>58</v>
      </c>
      <c r="B1" s="2"/>
      <c r="C1" s="2"/>
      <c r="D1" s="2"/>
      <c r="E1" s="2"/>
      <c r="F1" s="2"/>
      <c r="G1" s="2"/>
      <c r="H1" s="2"/>
      <c r="I1" s="9" t="s">
        <v>71</v>
      </c>
      <c r="J1" s="9"/>
      <c r="K1" s="9"/>
      <c r="L1" s="9"/>
      <c r="M1" s="9"/>
      <c r="N1" s="9"/>
      <c r="O1" s="9"/>
      <c r="P1" s="9"/>
      <c r="Q1" s="9"/>
    </row>
    <row r="2" spans="1:17" ht="15" customHeight="1" thickTop="1" x14ac:dyDescent="0.25">
      <c r="B2" s="1"/>
    </row>
    <row r="3" spans="1:17" ht="15" customHeight="1" x14ac:dyDescent="0.25">
      <c r="A3" t="s">
        <v>59</v>
      </c>
      <c r="B3" s="1"/>
      <c r="I3" s="24" t="s">
        <v>94</v>
      </c>
      <c r="J3" s="24"/>
      <c r="K3" s="24"/>
      <c r="L3" s="24"/>
      <c r="M3" s="24"/>
      <c r="N3" s="24"/>
      <c r="O3" s="24"/>
      <c r="P3" s="24"/>
      <c r="Q3" s="24"/>
    </row>
    <row r="4" spans="1:17" ht="15" customHeight="1" x14ac:dyDescent="0.25">
      <c r="A4" t="s">
        <v>60</v>
      </c>
      <c r="B4" s="1"/>
    </row>
    <row r="5" spans="1:17" ht="15" customHeight="1" x14ac:dyDescent="0.25">
      <c r="B5" s="1"/>
      <c r="J5" s="10" t="s">
        <v>77</v>
      </c>
      <c r="K5" s="10" t="s">
        <v>78</v>
      </c>
      <c r="L5" s="10" t="s">
        <v>79</v>
      </c>
      <c r="M5" s="10" t="s">
        <v>80</v>
      </c>
      <c r="N5" s="11" t="s">
        <v>81</v>
      </c>
    </row>
    <row r="6" spans="1:17" ht="15" customHeight="1" thickBot="1" x14ac:dyDescent="0.35">
      <c r="A6" s="2" t="s">
        <v>61</v>
      </c>
      <c r="B6" s="2"/>
      <c r="C6" s="2"/>
      <c r="D6" s="2"/>
      <c r="E6" s="2"/>
      <c r="F6" s="2"/>
      <c r="G6" s="2"/>
      <c r="H6" s="2"/>
      <c r="I6" s="7" t="s">
        <v>72</v>
      </c>
      <c r="J6" s="12">
        <f>COUNTIF(Data!T2:T1048576,"Yes")</f>
        <v>0</v>
      </c>
      <c r="K6" s="13">
        <f>COUNTIF(Data!U2:U1048576,"Yes")</f>
        <v>0</v>
      </c>
      <c r="L6" s="13">
        <f>COUNTIF(Data!V2:V1048576,"Yes")</f>
        <v>0</v>
      </c>
      <c r="M6" s="13">
        <f>COUNTIF(Data!W2:W1048576,"Yes")</f>
        <v>0</v>
      </c>
      <c r="N6" s="14">
        <f>COUNTIF(Data!X2:X1048576,"Yes")</f>
        <v>0</v>
      </c>
    </row>
    <row r="7" spans="1:17" ht="15" customHeight="1" thickTop="1" x14ac:dyDescent="0.25">
      <c r="B7" s="1"/>
      <c r="I7" s="7" t="s">
        <v>73</v>
      </c>
      <c r="J7" s="12">
        <f>COUNTIF(Data!Y2:Y1048576,"Yes")</f>
        <v>0</v>
      </c>
      <c r="K7" s="13">
        <f>COUNTIF(Data!Z2:Z1048576,"Yes")</f>
        <v>0</v>
      </c>
      <c r="L7" s="13">
        <f>COUNTIF(Data!AA2:AA1048576,"Yes")</f>
        <v>0</v>
      </c>
      <c r="M7" s="13">
        <f>COUNTIF(Data!AB2:AB1048576,"Yes")</f>
        <v>0</v>
      </c>
      <c r="N7" s="14">
        <f>COUNTIF(Data!AC2:AC1048576,"Yes")</f>
        <v>0</v>
      </c>
    </row>
    <row r="8" spans="1:17" ht="15" customHeight="1" thickBot="1" x14ac:dyDescent="0.3">
      <c r="A8" s="9" t="s">
        <v>64</v>
      </c>
      <c r="B8" s="9"/>
      <c r="C8" s="9"/>
      <c r="D8" s="9"/>
      <c r="E8" s="9"/>
      <c r="F8" s="9"/>
      <c r="G8" s="9"/>
      <c r="H8" s="9"/>
      <c r="I8" s="7" t="s">
        <v>74</v>
      </c>
      <c r="J8" s="12">
        <f>COUNTIF(Data!AD2:AD1048576,"Yes")</f>
        <v>0</v>
      </c>
      <c r="K8" s="13">
        <f>COUNTIF(Data!AE2:AE1048576,"Yes")</f>
        <v>0</v>
      </c>
      <c r="L8" s="13">
        <f>COUNTIF(Data!AF2:AF1048576,"Yes")</f>
        <v>0</v>
      </c>
      <c r="M8" s="13">
        <f>COUNTIF(Data!AG2:AG1048576,"Yes")</f>
        <v>0</v>
      </c>
      <c r="N8" s="14">
        <f>COUNTIF(Data!AH2:AH1048576,"Yes")</f>
        <v>0</v>
      </c>
    </row>
    <row r="9" spans="1:17" ht="15" customHeight="1" x14ac:dyDescent="0.25">
      <c r="B9" s="1"/>
      <c r="I9" s="7" t="s">
        <v>75</v>
      </c>
      <c r="J9" s="12">
        <f>COUNTIF(Data!AI2:AI1048576,"Yes")</f>
        <v>0</v>
      </c>
      <c r="K9" s="13">
        <f>COUNTIF(Data!AJ2:AJ1048576,"Yes")</f>
        <v>0</v>
      </c>
      <c r="L9" s="13">
        <f>COUNTIF(Data!AK2:AK1048576,"Yes")</f>
        <v>0</v>
      </c>
      <c r="M9" s="13">
        <f>COUNTIF(Data!AL2:AL1048576,"Yes")</f>
        <v>0</v>
      </c>
      <c r="N9" s="14">
        <f>COUNTIF(Data!AM2:AM1048576,"Yes")</f>
        <v>0</v>
      </c>
    </row>
    <row r="10" spans="1:17" ht="15" customHeight="1" x14ac:dyDescent="0.25">
      <c r="A10" t="s">
        <v>48</v>
      </c>
      <c r="B10" s="1">
        <f>COUNTIF(Data!A2:A1048576,"&lt;&gt;"&amp;"")</f>
        <v>2</v>
      </c>
      <c r="I10" s="8" t="s">
        <v>76</v>
      </c>
      <c r="J10" s="15">
        <f>COUNTIF(Data!AN2:AN1048576,"Yes")</f>
        <v>0</v>
      </c>
      <c r="K10" s="16">
        <f>COUNTIF(Data!AO2:AO1048576,"Yes")</f>
        <v>0</v>
      </c>
      <c r="L10" s="16">
        <f>COUNTIF(Data!AP2:AP1048576,"Yes")</f>
        <v>0</v>
      </c>
      <c r="M10" s="16">
        <f>COUNTIF(Data!AQ2:AQ1048576,"Yes")</f>
        <v>0</v>
      </c>
      <c r="N10" s="17">
        <f>COUNTIF(Data!AR2:AR1048576,"Yes")</f>
        <v>0</v>
      </c>
    </row>
    <row r="11" spans="1:17" ht="15" customHeight="1" x14ac:dyDescent="0.25">
      <c r="B11" s="1"/>
    </row>
    <row r="12" spans="1:17" ht="15" customHeight="1" x14ac:dyDescent="0.25">
      <c r="A12" t="s">
        <v>56</v>
      </c>
      <c r="B12" s="1">
        <f>COUNTIFS(Data!D2:D1048576,"&lt;&gt;"&amp;"Not Launched",Data!D2:D1048576,"&lt;&gt;"&amp;"")</f>
        <v>2</v>
      </c>
      <c r="D12" s="6">
        <f>$B12/$B$10</f>
        <v>1</v>
      </c>
      <c r="E12" t="s">
        <v>70</v>
      </c>
    </row>
    <row r="13" spans="1:17" ht="15" customHeight="1" x14ac:dyDescent="0.25">
      <c r="A13" t="s">
        <v>57</v>
      </c>
      <c r="B13" s="1">
        <f>COUNTIF(Data!D2:D1048576,"Not Launched")</f>
        <v>0</v>
      </c>
      <c r="D13" s="6">
        <f>$B13/$B$10</f>
        <v>0</v>
      </c>
      <c r="E13" t="s">
        <v>70</v>
      </c>
    </row>
    <row r="14" spans="1:17" ht="15" customHeight="1" x14ac:dyDescent="0.25">
      <c r="B14" s="1"/>
      <c r="I14" s="24" t="s">
        <v>95</v>
      </c>
      <c r="J14" s="24"/>
      <c r="K14" s="24"/>
      <c r="L14" s="24"/>
      <c r="M14" s="24"/>
      <c r="N14" s="24"/>
      <c r="O14" s="24"/>
      <c r="P14" s="24"/>
      <c r="Q14" s="24"/>
    </row>
    <row r="15" spans="1:17" ht="15" customHeight="1" x14ac:dyDescent="0.25">
      <c r="A15" t="s">
        <v>53</v>
      </c>
      <c r="B15" s="1">
        <f>COUNTIF(Data!G2:G1048576,"AM")</f>
        <v>0</v>
      </c>
      <c r="D15" s="6">
        <f>$B15/$B$10</f>
        <v>0</v>
      </c>
      <c r="E15" t="s">
        <v>70</v>
      </c>
    </row>
    <row r="16" spans="1:17" ht="15" customHeight="1" x14ac:dyDescent="0.25">
      <c r="A16" t="s">
        <v>55</v>
      </c>
      <c r="B16" s="1">
        <f>COUNTIF(Data!G2:G1048576,"AP")</f>
        <v>0</v>
      </c>
      <c r="D16" s="6">
        <f>$B16/$B$10</f>
        <v>0</v>
      </c>
      <c r="E16" t="s">
        <v>70</v>
      </c>
      <c r="J16" s="10" t="s">
        <v>77</v>
      </c>
      <c r="K16" s="10" t="s">
        <v>78</v>
      </c>
      <c r="L16" s="10" t="s">
        <v>79</v>
      </c>
      <c r="M16" s="10" t="s">
        <v>80</v>
      </c>
      <c r="N16" s="11" t="s">
        <v>81</v>
      </c>
    </row>
    <row r="17" spans="1:14" ht="15" customHeight="1" x14ac:dyDescent="0.25">
      <c r="A17" t="s">
        <v>54</v>
      </c>
      <c r="B17" s="1">
        <f>COUNTIF(Data!G2:G1048576,"EU")</f>
        <v>0</v>
      </c>
      <c r="D17" s="6">
        <f>$B17/$B$10</f>
        <v>0</v>
      </c>
      <c r="E17" t="s">
        <v>70</v>
      </c>
      <c r="I17" s="7" t="s">
        <v>72</v>
      </c>
      <c r="J17" s="18">
        <f t="shared" ref="J17:N21" si="0">J6/$B$10</f>
        <v>0</v>
      </c>
      <c r="K17" s="19">
        <f t="shared" si="0"/>
        <v>0</v>
      </c>
      <c r="L17" s="19">
        <f t="shared" si="0"/>
        <v>0</v>
      </c>
      <c r="M17" s="19">
        <f t="shared" si="0"/>
        <v>0</v>
      </c>
      <c r="N17" s="20">
        <f t="shared" si="0"/>
        <v>0</v>
      </c>
    </row>
    <row r="18" spans="1:14" ht="15" customHeight="1" x14ac:dyDescent="0.25">
      <c r="B18" s="1"/>
      <c r="I18" s="7" t="s">
        <v>73</v>
      </c>
      <c r="J18" s="18">
        <f t="shared" si="0"/>
        <v>0</v>
      </c>
      <c r="K18" s="19">
        <f t="shared" si="0"/>
        <v>0</v>
      </c>
      <c r="L18" s="19">
        <f t="shared" si="0"/>
        <v>0</v>
      </c>
      <c r="M18" s="19">
        <f t="shared" si="0"/>
        <v>0</v>
      </c>
      <c r="N18" s="20">
        <f t="shared" si="0"/>
        <v>0</v>
      </c>
    </row>
    <row r="19" spans="1:14" ht="15" customHeight="1" x14ac:dyDescent="0.25">
      <c r="A19" t="s">
        <v>91</v>
      </c>
      <c r="B19" s="1">
        <f>COUNTIFS(Data!H2:H1048576,"North America",Data!H2:H1048576,"")</f>
        <v>0</v>
      </c>
      <c r="D19" s="6">
        <f t="shared" ref="D19:D32" si="1">$B19/$B$10</f>
        <v>0</v>
      </c>
      <c r="E19" t="s">
        <v>70</v>
      </c>
      <c r="I19" s="7" t="s">
        <v>74</v>
      </c>
      <c r="J19" s="18">
        <f t="shared" si="0"/>
        <v>0</v>
      </c>
      <c r="K19" s="19">
        <f t="shared" si="0"/>
        <v>0</v>
      </c>
      <c r="L19" s="19">
        <f t="shared" si="0"/>
        <v>0</v>
      </c>
      <c r="M19" s="19">
        <f t="shared" si="0"/>
        <v>0</v>
      </c>
      <c r="N19" s="20">
        <f t="shared" si="0"/>
        <v>0</v>
      </c>
    </row>
    <row r="20" spans="1:14" ht="15" customHeight="1" x14ac:dyDescent="0.25">
      <c r="A20" t="s">
        <v>106</v>
      </c>
      <c r="B20" s="1">
        <f>COUNTIFS(Data!H2:H1048576,"Central America",Data!H2:H1048576,"Caribbean")</f>
        <v>0</v>
      </c>
      <c r="D20" s="6">
        <f t="shared" si="1"/>
        <v>0</v>
      </c>
      <c r="E20" t="s">
        <v>70</v>
      </c>
      <c r="I20" s="7" t="s">
        <v>75</v>
      </c>
      <c r="J20" s="18">
        <f t="shared" si="0"/>
        <v>0</v>
      </c>
      <c r="K20" s="19">
        <f t="shared" si="0"/>
        <v>0</v>
      </c>
      <c r="L20" s="19">
        <f t="shared" si="0"/>
        <v>0</v>
      </c>
      <c r="M20" s="19">
        <f t="shared" si="0"/>
        <v>0</v>
      </c>
      <c r="N20" s="20">
        <f t="shared" si="0"/>
        <v>0</v>
      </c>
    </row>
    <row r="21" spans="1:14" ht="15" customHeight="1" x14ac:dyDescent="0.25">
      <c r="A21" t="s">
        <v>105</v>
      </c>
      <c r="B21" s="1">
        <f>COUNTIF(Data!H2:H1048576,"South America")</f>
        <v>0</v>
      </c>
      <c r="D21" s="6">
        <f t="shared" si="1"/>
        <v>0</v>
      </c>
      <c r="E21" t="s">
        <v>70</v>
      </c>
      <c r="I21" s="8" t="s">
        <v>76</v>
      </c>
      <c r="J21" s="21">
        <f t="shared" si="0"/>
        <v>0</v>
      </c>
      <c r="K21" s="22">
        <f t="shared" si="0"/>
        <v>0</v>
      </c>
      <c r="L21" s="22">
        <f t="shared" si="0"/>
        <v>0</v>
      </c>
      <c r="M21" s="22">
        <f t="shared" si="0"/>
        <v>0</v>
      </c>
      <c r="N21" s="23">
        <f t="shared" si="0"/>
        <v>0</v>
      </c>
    </row>
    <row r="22" spans="1:14" ht="15" customHeight="1" x14ac:dyDescent="0.25">
      <c r="A22" t="s">
        <v>97</v>
      </c>
      <c r="B22" s="1">
        <f>COUNTIFS(Data!H2:H1048576,"Southern Asia",Data!H2:H1048576,"Eastern Asia",Data!H2:H1048576,"South-Eastern Asia",Data!H2:H1048576,"Melanesia")</f>
        <v>0</v>
      </c>
      <c r="D22" s="6">
        <f t="shared" si="1"/>
        <v>0</v>
      </c>
      <c r="E22" t="s">
        <v>70</v>
      </c>
    </row>
    <row r="23" spans="1:14" ht="15" customHeight="1" x14ac:dyDescent="0.25">
      <c r="A23" t="s">
        <v>98</v>
      </c>
      <c r="B23" s="1">
        <f>COUNTIFS(Data!H2:H1048576,"Australia and New Zealand",Data!H2:H1048576,"Polynesia",Data!H2:H1048576,"Micronesia")</f>
        <v>0</v>
      </c>
      <c r="D23" s="6">
        <f t="shared" si="1"/>
        <v>0</v>
      </c>
      <c r="E23" t="s">
        <v>70</v>
      </c>
    </row>
    <row r="24" spans="1:14" ht="15" customHeight="1" x14ac:dyDescent="0.25">
      <c r="A24" t="s">
        <v>99</v>
      </c>
      <c r="B24" s="1">
        <f>COUNTIF(Data!H2:H1048576,"Northern Europe")</f>
        <v>0</v>
      </c>
      <c r="D24" s="6">
        <f t="shared" si="1"/>
        <v>0</v>
      </c>
      <c r="E24" t="s">
        <v>70</v>
      </c>
    </row>
    <row r="25" spans="1:14" ht="15" customHeight="1" x14ac:dyDescent="0.25">
      <c r="A25" t="s">
        <v>100</v>
      </c>
      <c r="B25" s="1">
        <f>COUNTIF(Data!H2:H1048576,"Southern Europe")</f>
        <v>0</v>
      </c>
      <c r="D25" s="6">
        <f t="shared" si="1"/>
        <v>0</v>
      </c>
      <c r="E25" t="s">
        <v>70</v>
      </c>
    </row>
    <row r="26" spans="1:14" ht="15" customHeight="1" x14ac:dyDescent="0.25">
      <c r="A26" t="s">
        <v>101</v>
      </c>
      <c r="B26" s="1">
        <f>COUNTIF(Data!H2:H1048576,"Western Europe")</f>
        <v>0</v>
      </c>
      <c r="D26" s="6">
        <f t="shared" si="1"/>
        <v>0</v>
      </c>
      <c r="E26" t="s">
        <v>70</v>
      </c>
    </row>
    <row r="27" spans="1:14" ht="15" customHeight="1" x14ac:dyDescent="0.25">
      <c r="A27" t="s">
        <v>107</v>
      </c>
      <c r="B27" s="1">
        <f>COUNTIF(Data!H2:H1048576,"Eastern Europe")</f>
        <v>0</v>
      </c>
      <c r="D27" s="6">
        <f t="shared" si="1"/>
        <v>0</v>
      </c>
      <c r="E27" t="s">
        <v>70</v>
      </c>
    </row>
    <row r="28" spans="1:14" ht="15" customHeight="1" x14ac:dyDescent="0.25">
      <c r="A28" t="s">
        <v>102</v>
      </c>
      <c r="B28" s="1">
        <f>COUNTIF(Data!H2:H1048576,"Western Asia")</f>
        <v>0</v>
      </c>
      <c r="D28" s="6">
        <f t="shared" si="1"/>
        <v>0</v>
      </c>
      <c r="E28" t="s">
        <v>70</v>
      </c>
    </row>
    <row r="29" spans="1:14" ht="15" customHeight="1" x14ac:dyDescent="0.25">
      <c r="A29" t="s">
        <v>103</v>
      </c>
      <c r="B29" s="1">
        <f>COUNTIF(Data!H2:H1048576,"Central Asia")</f>
        <v>0</v>
      </c>
      <c r="D29" s="6">
        <f t="shared" si="1"/>
        <v>0</v>
      </c>
      <c r="E29" t="s">
        <v>70</v>
      </c>
    </row>
    <row r="30" spans="1:14" ht="15" customHeight="1" x14ac:dyDescent="0.25">
      <c r="A30" t="s">
        <v>93</v>
      </c>
      <c r="B30" s="1">
        <f>COUNTIF(Data!H2:H1048576,"Northern Africa")</f>
        <v>0</v>
      </c>
      <c r="D30" s="6">
        <f t="shared" si="1"/>
        <v>0</v>
      </c>
      <c r="E30" t="s">
        <v>70</v>
      </c>
    </row>
    <row r="31" spans="1:14" ht="15" customHeight="1" x14ac:dyDescent="0.25">
      <c r="A31" t="s">
        <v>92</v>
      </c>
      <c r="B31" s="1">
        <f>COUNTIFS(Data!H2:H1048576,"Middle Africa",Data!H2:H1048576,"Western Africa",Data!H2:H1048576,"Eastern Africa")</f>
        <v>0</v>
      </c>
      <c r="D31" s="6">
        <f t="shared" si="1"/>
        <v>0</v>
      </c>
      <c r="E31" t="s">
        <v>70</v>
      </c>
    </row>
    <row r="32" spans="1:14" ht="15" customHeight="1" x14ac:dyDescent="0.25">
      <c r="A32" t="s">
        <v>104</v>
      </c>
      <c r="B32" s="1">
        <f>COUNTIF(Data!H2:H1048576,"Southern Africa")</f>
        <v>0</v>
      </c>
      <c r="D32" s="6">
        <f t="shared" si="1"/>
        <v>0</v>
      </c>
      <c r="E32" t="s">
        <v>70</v>
      </c>
    </row>
    <row r="33" spans="1:8" ht="15" customHeight="1" x14ac:dyDescent="0.25">
      <c r="B33" s="1"/>
    </row>
    <row r="34" spans="1:8" ht="15" customHeight="1" x14ac:dyDescent="0.25">
      <c r="B34" s="1"/>
    </row>
    <row r="35" spans="1:8" ht="15" customHeight="1" thickBot="1" x14ac:dyDescent="0.3">
      <c r="A35" s="9" t="s">
        <v>65</v>
      </c>
      <c r="B35" s="9"/>
      <c r="C35" s="9"/>
      <c r="D35" s="9"/>
      <c r="E35" s="9"/>
      <c r="F35" s="9"/>
      <c r="G35" s="9"/>
      <c r="H35" s="9"/>
    </row>
    <row r="36" spans="1:8" ht="15" customHeight="1" x14ac:dyDescent="0.25">
      <c r="B36" s="1"/>
    </row>
    <row r="37" spans="1:8" ht="15" customHeight="1" x14ac:dyDescent="0.25">
      <c r="A37" t="s">
        <v>49</v>
      </c>
      <c r="B37" s="1">
        <f>COUNTIF(Data!L2:L1048576,"Yes")</f>
        <v>0</v>
      </c>
      <c r="D37" s="6">
        <f>$B37/$B$10</f>
        <v>0</v>
      </c>
      <c r="E37" t="s">
        <v>70</v>
      </c>
    </row>
    <row r="38" spans="1:8" ht="15" customHeight="1" x14ac:dyDescent="0.25">
      <c r="A38" t="s">
        <v>51</v>
      </c>
      <c r="B38" s="1">
        <f>COUNTIF(Data!N2:N1048576,"Yes")</f>
        <v>0</v>
      </c>
      <c r="D38" s="6">
        <f>$B38/$B$10</f>
        <v>0</v>
      </c>
      <c r="E38" t="s">
        <v>70</v>
      </c>
    </row>
    <row r="39" spans="1:8" ht="15" customHeight="1" x14ac:dyDescent="0.25">
      <c r="A39" t="s">
        <v>50</v>
      </c>
      <c r="B39" s="1">
        <f>COUNTIF(Data!P2:P1048576,"Yes")</f>
        <v>0</v>
      </c>
      <c r="D39" s="6">
        <f>$B39/$B$10</f>
        <v>0</v>
      </c>
      <c r="E39" t="s">
        <v>70</v>
      </c>
    </row>
    <row r="40" spans="1:8" ht="15" customHeight="1" x14ac:dyDescent="0.25">
      <c r="A40" t="s">
        <v>52</v>
      </c>
      <c r="B40" s="1">
        <f>COUNTIF(Data!R2:R1048576,"Yes")</f>
        <v>0</v>
      </c>
      <c r="D40" s="6">
        <f>$B40/$B$10</f>
        <v>0</v>
      </c>
      <c r="E40" t="s">
        <v>70</v>
      </c>
    </row>
    <row r="41" spans="1:8" ht="15" customHeight="1" x14ac:dyDescent="0.25">
      <c r="B41" s="1"/>
    </row>
    <row r="42" spans="1:8" ht="15" customHeight="1" x14ac:dyDescent="0.25">
      <c r="A42" t="s">
        <v>66</v>
      </c>
      <c r="B42" s="4">
        <f>SUM(Data!M2:M1048576)</f>
        <v>2</v>
      </c>
    </row>
    <row r="43" spans="1:8" ht="15" customHeight="1" x14ac:dyDescent="0.25">
      <c r="A43" t="s">
        <v>67</v>
      </c>
      <c r="B43" s="3">
        <f>SUM(Data!O2:O1048576)</f>
        <v>2</v>
      </c>
    </row>
    <row r="44" spans="1:8" ht="15" customHeight="1" x14ac:dyDescent="0.25">
      <c r="A44" t="s">
        <v>68</v>
      </c>
      <c r="B44" s="5">
        <f>SUM(Data!Q2:Q1048576)</f>
        <v>2</v>
      </c>
    </row>
    <row r="45" spans="1:8" ht="15" customHeight="1" x14ac:dyDescent="0.25">
      <c r="A45" t="s">
        <v>69</v>
      </c>
      <c r="B45" s="3">
        <f>SUM(Data!S2:S1048576)</f>
        <v>2</v>
      </c>
    </row>
    <row r="46" spans="1:8" ht="15" customHeight="1" x14ac:dyDescent="0.2"/>
    <row r="47" spans="1:8" ht="15.75" thickBot="1" x14ac:dyDescent="0.3">
      <c r="A47" s="9" t="s">
        <v>82</v>
      </c>
      <c r="B47" s="9"/>
      <c r="C47" s="9"/>
      <c r="D47" s="9"/>
      <c r="E47" s="9"/>
      <c r="F47" s="9"/>
      <c r="G47" s="9"/>
      <c r="H47" s="9"/>
    </row>
    <row r="49" spans="1:8" ht="15" x14ac:dyDescent="0.25">
      <c r="A49" t="s">
        <v>83</v>
      </c>
      <c r="B49" s="1">
        <f>COUNTIF(Data!AS2:AS1048576,"Yes")</f>
        <v>0</v>
      </c>
      <c r="D49" s="6">
        <f>$B49/$B$10</f>
        <v>0</v>
      </c>
      <c r="E49" t="s">
        <v>70</v>
      </c>
    </row>
    <row r="50" spans="1:8" ht="15" x14ac:dyDescent="0.25">
      <c r="A50" t="s">
        <v>84</v>
      </c>
      <c r="B50" s="1">
        <f>COUNTIF(Data!AT2:AT1048576,"Yes")</f>
        <v>0</v>
      </c>
      <c r="D50" s="6">
        <f>$B50/$B$10</f>
        <v>0</v>
      </c>
      <c r="E50" t="s">
        <v>70</v>
      </c>
    </row>
    <row r="51" spans="1:8" ht="15" x14ac:dyDescent="0.25">
      <c r="A51" t="s">
        <v>85</v>
      </c>
      <c r="B51" s="1">
        <f>COUNTIF(Data!AU2:AU1048576,"Yes")</f>
        <v>0</v>
      </c>
      <c r="D51" s="6">
        <f>$B51/$B$10</f>
        <v>0</v>
      </c>
      <c r="E51" t="s">
        <v>70</v>
      </c>
    </row>
    <row r="52" spans="1:8" ht="15" x14ac:dyDescent="0.25">
      <c r="A52" t="s">
        <v>86</v>
      </c>
      <c r="B52" s="1">
        <f>COUNTIF(Data!AV2:AV1048576,"Yes")</f>
        <v>0</v>
      </c>
      <c r="D52" s="6">
        <f>$B52/$B$10</f>
        <v>0</v>
      </c>
      <c r="E52" t="s">
        <v>70</v>
      </c>
    </row>
    <row r="53" spans="1:8" ht="15" x14ac:dyDescent="0.25">
      <c r="A53" t="s">
        <v>87</v>
      </c>
      <c r="B53" s="1">
        <f>COUNTIF(Data!AW2:AW1048576,"Yes")</f>
        <v>0</v>
      </c>
      <c r="D53" s="6">
        <f>$B53/$B$10</f>
        <v>0</v>
      </c>
      <c r="E53" t="s">
        <v>70</v>
      </c>
    </row>
    <row r="55" spans="1:8" ht="15" x14ac:dyDescent="0.25">
      <c r="A55" s="24" t="s">
        <v>96</v>
      </c>
      <c r="B55" s="24"/>
      <c r="C55" s="24"/>
      <c r="D55" s="24"/>
      <c r="E55" s="24"/>
      <c r="F55" s="24"/>
      <c r="G55" s="24"/>
      <c r="H55" s="24"/>
    </row>
    <row r="56" spans="1:8" ht="15" x14ac:dyDescent="0.25">
      <c r="A56" t="s">
        <v>88</v>
      </c>
      <c r="B56" s="1">
        <f>COUNTIF(Data!AX2:AX1048576,"A")</f>
        <v>0</v>
      </c>
      <c r="D56" s="6">
        <f>$B56/$B$10</f>
        <v>0</v>
      </c>
      <c r="E56" t="s">
        <v>70</v>
      </c>
    </row>
    <row r="57" spans="1:8" ht="15" x14ac:dyDescent="0.25">
      <c r="A57" t="s">
        <v>89</v>
      </c>
      <c r="B57" s="1">
        <f>COUNTIF(Data!AX2:AX1048576,"B")</f>
        <v>0</v>
      </c>
      <c r="D57" s="6">
        <f>$B57/$B$10</f>
        <v>0</v>
      </c>
      <c r="E57" t="s">
        <v>70</v>
      </c>
    </row>
    <row r="58" spans="1:8" ht="15" x14ac:dyDescent="0.25">
      <c r="A58" t="s">
        <v>90</v>
      </c>
      <c r="B58" s="1">
        <f>COUNTIF(Data!AX2:AX1048576,"C")</f>
        <v>0</v>
      </c>
      <c r="D58" s="6">
        <f>$B58/$B$10</f>
        <v>0</v>
      </c>
      <c r="E58" t="s">
        <v>70</v>
      </c>
    </row>
  </sheetData>
  <pageMargins left="0.23622047244094491" right="0.23622047244094491" top="1.1417322834645669" bottom="0.23622047244094491" header="0.31496062992125984" footer="0.23622047244094491"/>
  <pageSetup paperSize="9" orientation="landscape" r:id="rId1"/>
  <headerFooter>
    <oddHeader>&amp;L&amp;"+,Regular"&amp;20The Moonshot project
&amp;16Preadvise report&amp;C&amp;"-,Bold"&amp;8&amp;KFF0000Experimental - For test purposes only &amp;"-,Regular"
&amp;"Fira Code,Regular" Development release 0.0.1&amp;R&amp;"Fira Code,Regular"&amp;8Page &amp;P / &amp;N
Report issue date: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63C-ED69-49C0-8A89-D58054A38125}">
  <dimension ref="A1:AX3"/>
  <sheetViews>
    <sheetView workbookViewId="0"/>
  </sheetViews>
  <sheetFormatPr defaultRowHeight="14.25" x14ac:dyDescent="0.2"/>
  <cols>
    <col min="1" max="1" width="13.375" customWidth="1"/>
    <col min="2" max="2" width="13.125" customWidth="1"/>
    <col min="3" max="3" width="18.875" customWidth="1"/>
    <col min="4" max="4" width="12.5" customWidth="1"/>
    <col min="5" max="5" width="15.5" customWidth="1"/>
    <col min="6" max="8" width="17.25" customWidth="1"/>
    <col min="9" max="9" width="16.125" customWidth="1"/>
    <col min="10" max="10" width="10" customWidth="1"/>
    <col min="11" max="11" width="21.625" customWidth="1"/>
    <col min="12" max="12" width="14.5" customWidth="1"/>
    <col min="13" max="13" width="18.625" customWidth="1"/>
    <col min="14" max="14" width="18.75" customWidth="1"/>
    <col min="16" max="16" width="18.875" customWidth="1"/>
    <col min="18" max="18" width="18.75" customWidth="1"/>
    <col min="20" max="20" width="22.875" customWidth="1"/>
    <col min="21" max="21" width="23" customWidth="1"/>
    <col min="22" max="22" width="22.875" customWidth="1"/>
    <col min="23" max="23" width="15.5" customWidth="1"/>
    <col min="24" max="24" width="18.375" customWidth="1"/>
    <col min="25" max="25" width="14.125" customWidth="1"/>
    <col min="26" max="26" width="16.75" customWidth="1"/>
    <col min="27" max="27" width="17.375" customWidth="1"/>
    <col min="28" max="28" width="18.375" customWidth="1"/>
    <col min="29" max="29" width="21.25" customWidth="1"/>
    <col min="30" max="30" width="17" customWidth="1"/>
    <col min="31" max="31" width="19.625" customWidth="1"/>
    <col min="32" max="32" width="20.25" customWidth="1"/>
    <col min="33" max="33" width="14.125" customWidth="1"/>
    <col min="34" max="34" width="17" customWidth="1"/>
    <col min="35" max="35" width="12.75" customWidth="1"/>
    <col min="36" max="36" width="15.375" customWidth="1"/>
    <col min="37" max="37" width="16" customWidth="1"/>
    <col min="38" max="38" width="16.75" customWidth="1"/>
    <col min="39" max="39" width="19.625" customWidth="1"/>
    <col min="40" max="40" width="15.375" customWidth="1"/>
    <col min="41" max="41" width="18" customWidth="1"/>
    <col min="42" max="42" width="18.625" customWidth="1"/>
    <col min="43" max="43" width="17.375" customWidth="1"/>
    <col min="44" max="44" width="20.25" customWidth="1"/>
    <col min="45" max="45" width="16" customWidth="1"/>
    <col min="46" max="46" width="18.625" customWidth="1"/>
    <col min="47" max="47" width="19.25" customWidth="1"/>
    <col min="48" max="48" width="11.75" customWidth="1"/>
    <col min="49" max="49" width="26.25" customWidth="1"/>
    <col min="50" max="50" width="20.625" customWidth="1"/>
    <col min="51" max="51" width="31.75" customWidth="1"/>
    <col min="52" max="52" width="28" customWidth="1"/>
    <col min="53" max="53" width="19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63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10</v>
      </c>
      <c r="O1" t="s">
        <v>14</v>
      </c>
      <c r="P1" t="s">
        <v>11</v>
      </c>
      <c r="Q1" t="s">
        <v>15</v>
      </c>
      <c r="R1" t="s">
        <v>12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Chaibgalli, Clement</cp:lastModifiedBy>
  <cp:lastPrinted>2022-05-08T13:48:58Z</cp:lastPrinted>
  <dcterms:created xsi:type="dcterms:W3CDTF">2022-05-07T22:21:24Z</dcterms:created>
  <dcterms:modified xsi:type="dcterms:W3CDTF">2022-05-09T09:56:07Z</dcterms:modified>
</cp:coreProperties>
</file>